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rods/Dropbox/1-------A-AI-DEV/1-----AI App dev/1-------A-Skool/1-----A-Premium membership/1-AI Executive Governance Toolkit/1---A-Deliverables/"/>
    </mc:Choice>
  </mc:AlternateContent>
  <xr:revisionPtr revIDLastSave="0" documentId="8_{2BA8B38B-1D1D-5645-9680-C71E50821D99}" xr6:coauthVersionLast="47" xr6:coauthVersionMax="47" xr10:uidLastSave="{00000000-0000-0000-0000-000000000000}"/>
  <bookViews>
    <workbookView xWindow="0" yWindow="760" windowWidth="30240" windowHeight="17980" activeTab="5" xr2:uid="{00000000-000D-0000-FFFF-FFFF00000000}"/>
  </bookViews>
  <sheets>
    <sheet name="AI Register" sheetId="1" r:id="rId1"/>
    <sheet name="People &amp; Training" sheetId="2" r:id="rId2"/>
    <sheet name="Incidents" sheetId="3" r:id="rId3"/>
    <sheet name="Actions" sheetId="4" r:id="rId4"/>
    <sheet name="KPI Targets" sheetId="5" r:id="rId5"/>
    <sheet name="Dashboard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6" l="1"/>
  <c r="C34" i="6"/>
  <c r="B34" i="6"/>
  <c r="E34" i="6" s="1"/>
  <c r="D33" i="6"/>
  <c r="C33" i="6"/>
  <c r="B33" i="6"/>
  <c r="E33" i="6" s="1"/>
  <c r="D32" i="6"/>
  <c r="C32" i="6"/>
  <c r="B32" i="6"/>
  <c r="E32" i="6" s="1"/>
  <c r="D31" i="6"/>
  <c r="C31" i="6"/>
  <c r="B31" i="6"/>
  <c r="E31" i="6" s="1"/>
  <c r="D30" i="6"/>
  <c r="C30" i="6"/>
  <c r="B30" i="6"/>
  <c r="E30" i="6" s="1"/>
  <c r="D29" i="6"/>
  <c r="C29" i="6"/>
  <c r="B29" i="6"/>
  <c r="E29" i="6" s="1"/>
  <c r="D28" i="6"/>
  <c r="C28" i="6"/>
  <c r="B28" i="6"/>
  <c r="E28" i="6" s="1"/>
  <c r="D27" i="6"/>
  <c r="C27" i="6"/>
  <c r="B27" i="6"/>
  <c r="E27" i="6" s="1"/>
  <c r="H4" i="6" s="1"/>
  <c r="E4" i="6" s="1"/>
  <c r="H16" i="6"/>
  <c r="B16" i="6"/>
  <c r="H15" i="6"/>
  <c r="B15" i="6"/>
  <c r="H14" i="6"/>
  <c r="B14" i="6"/>
  <c r="H13" i="6"/>
  <c r="B13" i="6"/>
  <c r="J6" i="6"/>
  <c r="G6" i="6"/>
  <c r="D6" i="6"/>
  <c r="A6" i="6"/>
</calcChain>
</file>

<file path=xl/sharedStrings.xml><?xml version="1.0" encoding="utf-8"?>
<sst xmlns="http://schemas.openxmlformats.org/spreadsheetml/2006/main" count="286" uniqueCount="176">
  <si>
    <t>AI Use-Case Register</t>
  </si>
  <si>
    <t>Enter one row for each material AI application. The Dashboard summarises this sheet automatically.</t>
  </si>
  <si>
    <t>Use Case ID</t>
  </si>
  <si>
    <t>AI Application / Use Case</t>
  </si>
  <si>
    <t>Business Area</t>
  </si>
  <si>
    <t>Business Owner</t>
  </si>
  <si>
    <t>Risk Rating</t>
  </si>
  <si>
    <t>Status</t>
  </si>
  <si>
    <t>Registered?</t>
  </si>
  <si>
    <t>Risk Assessed?</t>
  </si>
  <si>
    <t>Human Oversight?</t>
  </si>
  <si>
    <t>Vendor Assessed?</t>
  </si>
  <si>
    <t>Last Review</t>
  </si>
  <si>
    <t>Next Review</t>
  </si>
  <si>
    <t>Annual Benefit</t>
  </si>
  <si>
    <t>Hours Released YTD</t>
  </si>
  <si>
    <t>AI-001</t>
  </si>
  <si>
    <t>Customer Service Assistant</t>
  </si>
  <si>
    <t>Customer Service</t>
  </si>
  <si>
    <t>Customer Services Director</t>
  </si>
  <si>
    <t>Medium</t>
  </si>
  <si>
    <t>Live</t>
  </si>
  <si>
    <t>Yes</t>
  </si>
  <si>
    <t>2026-07-01</t>
  </si>
  <si>
    <t>2026-10-01</t>
  </si>
  <si>
    <t>AI-002</t>
  </si>
  <si>
    <t>Recruitment Screening</t>
  </si>
  <si>
    <t>HR</t>
  </si>
  <si>
    <t>HR Director</t>
  </si>
  <si>
    <t>High</t>
  </si>
  <si>
    <t>Pilot</t>
  </si>
  <si>
    <t>2026-07-15</t>
  </si>
  <si>
    <t>2026-08-31</t>
  </si>
  <si>
    <t>AI-003</t>
  </si>
  <si>
    <t>Financial Forecasting AI</t>
  </si>
  <si>
    <t>Finance</t>
  </si>
  <si>
    <t>CFO</t>
  </si>
  <si>
    <t>2026-07-10</t>
  </si>
  <si>
    <t>2026-10-10</t>
  </si>
  <si>
    <t>AI-004</t>
  </si>
  <si>
    <t>Enterprise Copilot</t>
  </si>
  <si>
    <t>Enterprise</t>
  </si>
  <si>
    <t>CIO</t>
  </si>
  <si>
    <t>Low</t>
  </si>
  <si>
    <t>2026-06-30</t>
  </si>
  <si>
    <t>2027-06-30</t>
  </si>
  <si>
    <t>AI-005</t>
  </si>
  <si>
    <t>Knowledge Assistant</t>
  </si>
  <si>
    <t>Operations</t>
  </si>
  <si>
    <t>COO</t>
  </si>
  <si>
    <t>No</t>
  </si>
  <si>
    <t>2026-07-20</t>
  </si>
  <si>
    <t>2026-09-20</t>
  </si>
  <si>
    <t>AI-006</t>
  </si>
  <si>
    <t>Contract Review Assistant</t>
  </si>
  <si>
    <t>Legal</t>
  </si>
  <si>
    <t>General Counsel</t>
  </si>
  <si>
    <t>2026-07-25</t>
  </si>
  <si>
    <t>2027-01-25</t>
  </si>
  <si>
    <t>AI-007</t>
  </si>
  <si>
    <t>Marketing Content Assistant</t>
  </si>
  <si>
    <t>Marketing</t>
  </si>
  <si>
    <t>CMO</t>
  </si>
  <si>
    <t>2026-07-28</t>
  </si>
  <si>
    <t>2027-07-28</t>
  </si>
  <si>
    <t>People &amp; Training</t>
  </si>
  <si>
    <t>Enter workforce adoption and training figures by business area.</t>
  </si>
  <si>
    <t>Eligible Employees</t>
  </si>
  <si>
    <t>AI Training Completed</t>
  </si>
  <si>
    <t>Active Approved AI Users</t>
  </si>
  <si>
    <t>AI Champions</t>
  </si>
  <si>
    <t>AI Incidents &amp; Issues</t>
  </si>
  <si>
    <t>Record AI-related incidents, issues and material governance exceptions.</t>
  </si>
  <si>
    <t>Incident ID</t>
  </si>
  <si>
    <t>Date</t>
  </si>
  <si>
    <t>Severity</t>
  </si>
  <si>
    <t>Description</t>
  </si>
  <si>
    <t>Executive Attention?</t>
  </si>
  <si>
    <t>INC-001</t>
  </si>
  <si>
    <t>2026-07-05</t>
  </si>
  <si>
    <t>Closed</t>
  </si>
  <si>
    <t>Incorrect customer response identified during employee review.</t>
  </si>
  <si>
    <t>INC-002</t>
  </si>
  <si>
    <t>2026-07-19</t>
  </si>
  <si>
    <t>Sensitive information pasted into an unapproved prompt workflow.</t>
  </si>
  <si>
    <t>INC-003</t>
  </si>
  <si>
    <t>2026-08-02</t>
  </si>
  <si>
    <t>Open</t>
  </si>
  <si>
    <t>Bias monitoring threshold exceeded during pilot testing.</t>
  </si>
  <si>
    <t>Governance Actions</t>
  </si>
  <si>
    <t>Track management actions and Board decisions arising from AI governance.</t>
  </si>
  <si>
    <t>Action ID</t>
  </si>
  <si>
    <t>Action / Decision</t>
  </si>
  <si>
    <t>Owner</t>
  </si>
  <si>
    <t>Due Date</t>
  </si>
  <si>
    <t>Priority</t>
  </si>
  <si>
    <t>Board Decision Required?</t>
  </si>
  <si>
    <t>Notes</t>
  </si>
  <si>
    <t>ACT-001</t>
  </si>
  <si>
    <t>Complete enhanced review of Recruitment Screening pilot</t>
  </si>
  <si>
    <t>In Progress</t>
  </si>
  <si>
    <t>Bias and human oversight review before production approval.</t>
  </si>
  <si>
    <t>ACT-002</t>
  </si>
  <si>
    <t>Complete controls for unapproved external AI services</t>
  </si>
  <si>
    <t>2026-09-15</t>
  </si>
  <si>
    <t>Restrict access and reinforce employee guidance.</t>
  </si>
  <si>
    <t>ACT-003</t>
  </si>
  <si>
    <t>Increase AI governance training completion to 90%</t>
  </si>
  <si>
    <t>2026-09-30</t>
  </si>
  <si>
    <t>Not Started</t>
  </si>
  <si>
    <t>Target all eligible employees.</t>
  </si>
  <si>
    <t>Governance KPI Targets</t>
  </si>
  <si>
    <t>Adjust targets and weights to match your organisation's governance appetite. Weights should total 100%.</t>
  </si>
  <si>
    <t>KPI</t>
  </si>
  <si>
    <t>Target</t>
  </si>
  <si>
    <t>Weight</t>
  </si>
  <si>
    <t>AI systems registered</t>
  </si>
  <si>
    <t>Share of active AI use cases recorded in the register.</t>
  </si>
  <si>
    <t>Risk assessments completed</t>
  </si>
  <si>
    <t>Share of active use cases with a completed risk assessment.</t>
  </si>
  <si>
    <t>Named business owners</t>
  </si>
  <si>
    <t>Share of active use cases with a named owner.</t>
  </si>
  <si>
    <t>High/Critical with human oversight</t>
  </si>
  <si>
    <t>Share of high/critical use cases with human oversight.</t>
  </si>
  <si>
    <t>Governance reviews current</t>
  </si>
  <si>
    <t>Share of active use cases whose next review is not overdue.</t>
  </si>
  <si>
    <t>Approved vendors assessed</t>
  </si>
  <si>
    <t>Share of active use cases with vendor assessment completed.</t>
  </si>
  <si>
    <t>AI training completed</t>
  </si>
  <si>
    <t>Share of eligible employees who completed AI training.</t>
  </si>
  <si>
    <t>No critical open incidents</t>
  </si>
  <si>
    <t>1 if there are no open critical incidents, otherwise 0.</t>
  </si>
  <si>
    <t>EXECUTIVE AI GOVERNANCE DASHBOARD</t>
  </si>
  <si>
    <t>Example dashboard – replace sample source data on the supporting tabs with your organisation's figures.</t>
  </si>
  <si>
    <t>Reporting Date</t>
  </si>
  <si>
    <t>2026-08-09</t>
  </si>
  <si>
    <t>Overall Governance Status</t>
  </si>
  <si>
    <t>Governance Score</t>
  </si>
  <si>
    <t>AI ESTATE</t>
  </si>
  <si>
    <t>HIGH / CRITICAL RISK</t>
  </si>
  <si>
    <t>TRAINING COMPLETE</t>
  </si>
  <si>
    <t>OPEN INCIDENTS</t>
  </si>
  <si>
    <t>AI RISK PROFILE</t>
  </si>
  <si>
    <t>BUSINESS VALUE &amp; ADOPTION</t>
  </si>
  <si>
    <t>Risk</t>
  </si>
  <si>
    <t>Count</t>
  </si>
  <si>
    <t>Interpretation</t>
  </si>
  <si>
    <t>Executive View</t>
  </si>
  <si>
    <t>Measure</t>
  </si>
  <si>
    <t>Current</t>
  </si>
  <si>
    <t>Comment</t>
  </si>
  <si>
    <t>Routine productivity / low consequence</t>
  </si>
  <si>
    <t>Standard controls</t>
  </si>
  <si>
    <t>Annualised Benefit</t>
  </si>
  <si>
    <t>Estimated benefit recorded in AI Register</t>
  </si>
  <si>
    <t>Business process / organisational data</t>
  </si>
  <si>
    <t>Owner + assessment</t>
  </si>
  <si>
    <t>Capacity released; not necessarily cash savings</t>
  </si>
  <si>
    <t>Material decisions / sensitive data</t>
  </si>
  <si>
    <t>Enhanced oversight</t>
  </si>
  <si>
    <t>Across all business areas</t>
  </si>
  <si>
    <t>Critical</t>
  </si>
  <si>
    <t>Potential major rights/safety/financial impact</t>
  </si>
  <si>
    <t>Executive assurance</t>
  </si>
  <si>
    <t>EXECUTIVE ACTIONS / DECISIONS</t>
  </si>
  <si>
    <t>Action</t>
  </si>
  <si>
    <t>Due</t>
  </si>
  <si>
    <t>Board Decision?</t>
  </si>
  <si>
    <t>Complete Recruitment Screening review</t>
  </si>
  <si>
    <t>31-Aug-2026</t>
  </si>
  <si>
    <t>Control unapproved external AI services</t>
  </si>
  <si>
    <t>15-Sep-2026</t>
  </si>
  <si>
    <t>Raise AI governance training to 90%</t>
  </si>
  <si>
    <t>30-Sep-2026</t>
  </si>
  <si>
    <t>GOVERNANCE CONTROL SCORECARD</t>
  </si>
  <si>
    <t>Target Achievement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</si>
</sst>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£#,##0"/>
  </numFmts>
  <fonts count="6">
    <font>
      <sz val="11"/>
      <name val="Carlito"/>
    </font>
    <font>
      <b/>
      <sz val="18"/>
      <color rgb="FFFFFFFF"/>
      <name val="Carlito"/>
    </font>
    <font>
      <i/>
      <sz val="10"/>
      <color rgb="FF1F1F1F"/>
      <name val="Carlito"/>
    </font>
    <font>
      <b/>
      <sz val="11"/>
      <color rgb="FFFFFFFF"/>
      <name val="Carlito"/>
    </font>
    <font>
      <b/>
      <sz val="11"/>
      <name val="Carlito"/>
    </font>
    <font>
      <b/>
      <sz val="22"/>
      <color rgb="FF17365D"/>
      <name val="Carlito"/>
    </font>
  </fonts>
  <fills count="6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EAF2F8"/>
      </patternFill>
    </fill>
    <fill>
      <patternFill patternType="solid">
        <fgColor rgb="FF2F75B5"/>
      </patternFill>
    </fill>
    <fill>
      <patternFill patternType="solid">
        <fgColor rgb="FF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4" borderId="0" xfId="0" applyFont="1" applyFill="1" applyAlignment="1">
      <alignment horizontal="center" vertical="center" wrapText="1"/>
    </xf>
    <xf numFmtId="164" fontId="0" fillId="0" borderId="0" xfId="0" applyNumberFormat="1"/>
    <xf numFmtId="3" fontId="0" fillId="0" borderId="0" xfId="0" applyNumberFormat="1"/>
    <xf numFmtId="9" fontId="0" fillId="0" borderId="0" xfId="0" applyNumberFormat="1"/>
    <xf numFmtId="0" fontId="4" fillId="5" borderId="0" xfId="0" applyFont="1" applyFill="1" applyAlignment="1">
      <alignment vertical="center"/>
    </xf>
    <xf numFmtId="9" fontId="4" fillId="5" borderId="0" xfId="0" applyNumberFormat="1" applyFont="1" applyFill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3" fontId="0" fillId="0" borderId="0" xfId="0" applyNumberFormat="1" applyAlignment="1">
      <alignment wrapText="1"/>
    </xf>
    <xf numFmtId="9" fontId="0" fillId="0" borderId="0" xfId="0" applyNumberFormat="1" applyAlignment="1">
      <alignment wrapText="1"/>
    </xf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/>
    </xf>
    <xf numFmtId="9" fontId="5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3">
    <dxf>
      <font>
        <b/>
        <color rgb="FF274E13"/>
      </font>
      <fill>
        <patternFill patternType="solid">
          <bgColor rgb="FFD9EAD3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ont>
        <b/>
        <color rgb="FFC00000"/>
      </font>
      <fill>
        <patternFill patternType="solid"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r>
              <a:rPr lang="en-GB"/>
              <a:t>AI Risk Profile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Count</c:v>
          </c:tx>
          <c:invertIfNegative val="1"/>
          <c:cat>
            <c:strRef>
              <c:f>Dashboard!$A$13:$A$16</c:f>
              <c:strCache>
                <c:ptCount val="4"/>
                <c:pt idx="0">
                  <c:v>Low</c:v>
                </c:pt>
                <c:pt idx="1">
                  <c:v>Medium</c:v>
                </c:pt>
                <c:pt idx="2">
                  <c:v>High</c:v>
                </c:pt>
                <c:pt idx="3">
                  <c:v>Critical</c:v>
                </c:pt>
              </c:strCache>
            </c:strRef>
          </c:cat>
          <c:val>
            <c:numRef>
              <c:f>Dashboard!$B$13:$B$16</c:f>
              <c:numCache>
                <c:formatCode>General</c:formatCode>
                <c:ptCount val="4"/>
                <c:pt idx="0">
                  <c:v>2</c:v>
                </c:pt>
                <c:pt idx="1">
                  <c:v>3</c:v>
                </c:pt>
                <c:pt idx="2">
                  <c:v>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95-3842-9EE1-32339D230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11</xdr:row>
      <xdr:rowOff>0</xdr:rowOff>
    </xdr:from>
    <xdr:to>
      <xdr:col>12</xdr:col>
      <xdr:colOff>0</xdr:colOff>
      <xdr:row>17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4"/>
  <sheetViews>
    <sheetView workbookViewId="0">
      <selection sqref="A1:N1"/>
    </sheetView>
  </sheetViews>
  <sheetFormatPr baseColWidth="10" defaultColWidth="8.83203125" defaultRowHeight="14"/>
  <cols>
    <col min="1" max="1" width="13" customWidth="1"/>
    <col min="2" max="2" width="28" customWidth="1"/>
    <col min="3" max="3" width="18" customWidth="1"/>
    <col min="4" max="4" width="22" customWidth="1"/>
    <col min="5" max="5" width="14" customWidth="1"/>
    <col min="6" max="6" width="16" customWidth="1"/>
    <col min="7" max="7" width="14" customWidth="1"/>
    <col min="8" max="8" width="16" customWidth="1"/>
    <col min="9" max="9" width="18" customWidth="1"/>
    <col min="10" max="10" width="17" customWidth="1"/>
    <col min="11" max="12" width="14" customWidth="1"/>
    <col min="13" max="13" width="16" customWidth="1"/>
    <col min="14" max="14" width="18" customWidth="1"/>
  </cols>
  <sheetData>
    <row r="1" spans="1:14" ht="42.75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37.25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4" spans="1:14" ht="3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</row>
    <row r="5" spans="1:14" ht="30">
      <c r="A5" s="7" t="s">
        <v>16</v>
      </c>
      <c r="B5" s="7" t="s">
        <v>17</v>
      </c>
      <c r="C5" s="7" t="s">
        <v>18</v>
      </c>
      <c r="D5" s="7" t="s">
        <v>19</v>
      </c>
      <c r="E5" s="7" t="s">
        <v>20</v>
      </c>
      <c r="F5" s="7" t="s">
        <v>21</v>
      </c>
      <c r="G5" s="7" t="s">
        <v>22</v>
      </c>
      <c r="H5" s="7" t="s">
        <v>22</v>
      </c>
      <c r="I5" s="7" t="s">
        <v>22</v>
      </c>
      <c r="J5" s="7" t="s">
        <v>22</v>
      </c>
      <c r="K5" s="7" t="s">
        <v>23</v>
      </c>
      <c r="L5" s="7" t="s">
        <v>24</v>
      </c>
      <c r="M5" s="8">
        <v>180000</v>
      </c>
      <c r="N5" s="9">
        <v>5200</v>
      </c>
    </row>
    <row r="6" spans="1:14" ht="15">
      <c r="A6" s="7" t="s">
        <v>25</v>
      </c>
      <c r="B6" s="7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22</v>
      </c>
      <c r="H6" s="7" t="s">
        <v>22</v>
      </c>
      <c r="I6" s="7" t="s">
        <v>22</v>
      </c>
      <c r="J6" s="7" t="s">
        <v>22</v>
      </c>
      <c r="K6" s="7" t="s">
        <v>31</v>
      </c>
      <c r="L6" s="7" t="s">
        <v>32</v>
      </c>
      <c r="M6" s="8">
        <v>40000</v>
      </c>
      <c r="N6" s="9">
        <v>500</v>
      </c>
    </row>
    <row r="7" spans="1:14" ht="15">
      <c r="A7" s="7" t="s">
        <v>33</v>
      </c>
      <c r="B7" s="7" t="s">
        <v>34</v>
      </c>
      <c r="C7" s="7" t="s">
        <v>35</v>
      </c>
      <c r="D7" s="7" t="s">
        <v>36</v>
      </c>
      <c r="E7" s="7" t="s">
        <v>29</v>
      </c>
      <c r="F7" s="7" t="s">
        <v>21</v>
      </c>
      <c r="G7" s="7" t="s">
        <v>22</v>
      </c>
      <c r="H7" s="7" t="s">
        <v>22</v>
      </c>
      <c r="I7" s="7" t="s">
        <v>22</v>
      </c>
      <c r="J7" s="7" t="s">
        <v>22</v>
      </c>
      <c r="K7" s="7" t="s">
        <v>37</v>
      </c>
      <c r="L7" s="7" t="s">
        <v>38</v>
      </c>
      <c r="M7" s="8">
        <v>260000</v>
      </c>
      <c r="N7" s="9">
        <v>2300</v>
      </c>
    </row>
    <row r="8" spans="1:14" ht="15">
      <c r="A8" s="7" t="s">
        <v>39</v>
      </c>
      <c r="B8" s="7" t="s">
        <v>40</v>
      </c>
      <c r="C8" s="7" t="s">
        <v>41</v>
      </c>
      <c r="D8" s="7" t="s">
        <v>42</v>
      </c>
      <c r="E8" s="7" t="s">
        <v>43</v>
      </c>
      <c r="F8" s="7" t="s">
        <v>21</v>
      </c>
      <c r="G8" s="7" t="s">
        <v>22</v>
      </c>
      <c r="H8" s="7" t="s">
        <v>22</v>
      </c>
      <c r="I8" s="7" t="s">
        <v>22</v>
      </c>
      <c r="J8" s="7" t="s">
        <v>22</v>
      </c>
      <c r="K8" s="7" t="s">
        <v>44</v>
      </c>
      <c r="L8" s="7" t="s">
        <v>45</v>
      </c>
      <c r="M8" s="8">
        <v>420000</v>
      </c>
      <c r="N8" s="9">
        <v>6100</v>
      </c>
    </row>
    <row r="9" spans="1:14" ht="15">
      <c r="A9" s="7" t="s">
        <v>46</v>
      </c>
      <c r="B9" s="7" t="s">
        <v>47</v>
      </c>
      <c r="C9" s="7" t="s">
        <v>48</v>
      </c>
      <c r="D9" s="7" t="s">
        <v>49</v>
      </c>
      <c r="E9" s="7" t="s">
        <v>20</v>
      </c>
      <c r="F9" s="7" t="s">
        <v>30</v>
      </c>
      <c r="G9" s="7" t="s">
        <v>22</v>
      </c>
      <c r="H9" s="7" t="s">
        <v>50</v>
      </c>
      <c r="I9" s="7" t="s">
        <v>22</v>
      </c>
      <c r="J9" s="7" t="s">
        <v>22</v>
      </c>
      <c r="K9" s="7" t="s">
        <v>51</v>
      </c>
      <c r="L9" s="7" t="s">
        <v>52</v>
      </c>
      <c r="M9" s="8">
        <v>120000</v>
      </c>
      <c r="N9" s="9">
        <v>1800</v>
      </c>
    </row>
    <row r="10" spans="1:14" ht="15">
      <c r="A10" s="7" t="s">
        <v>53</v>
      </c>
      <c r="B10" s="7" t="s">
        <v>54</v>
      </c>
      <c r="C10" s="7" t="s">
        <v>55</v>
      </c>
      <c r="D10" s="7" t="s">
        <v>56</v>
      </c>
      <c r="E10" s="7" t="s">
        <v>20</v>
      </c>
      <c r="F10" s="7" t="s">
        <v>21</v>
      </c>
      <c r="G10" s="7" t="s">
        <v>22</v>
      </c>
      <c r="H10" s="7" t="s">
        <v>22</v>
      </c>
      <c r="I10" s="7" t="s">
        <v>22</v>
      </c>
      <c r="J10" s="7" t="s">
        <v>50</v>
      </c>
      <c r="K10" s="7" t="s">
        <v>57</v>
      </c>
      <c r="L10" s="7" t="s">
        <v>58</v>
      </c>
      <c r="M10" s="8">
        <v>90000</v>
      </c>
      <c r="N10" s="9">
        <v>1500</v>
      </c>
    </row>
    <row r="11" spans="1:14" ht="15">
      <c r="A11" s="7" t="s">
        <v>59</v>
      </c>
      <c r="B11" s="7" t="s">
        <v>60</v>
      </c>
      <c r="C11" s="7" t="s">
        <v>61</v>
      </c>
      <c r="D11" s="7" t="s">
        <v>62</v>
      </c>
      <c r="E11" s="7" t="s">
        <v>43</v>
      </c>
      <c r="F11" s="7" t="s">
        <v>21</v>
      </c>
      <c r="G11" s="7" t="s">
        <v>50</v>
      </c>
      <c r="H11" s="7" t="s">
        <v>50</v>
      </c>
      <c r="I11" s="7" t="s">
        <v>22</v>
      </c>
      <c r="J11" s="7" t="s">
        <v>22</v>
      </c>
      <c r="K11" s="7" t="s">
        <v>63</v>
      </c>
      <c r="L11" s="7" t="s">
        <v>64</v>
      </c>
      <c r="M11" s="8">
        <v>70000</v>
      </c>
      <c r="N11" s="9">
        <v>1000</v>
      </c>
    </row>
    <row r="12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8"/>
      <c r="N12" s="9"/>
    </row>
    <row r="13" spans="1:1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8"/>
      <c r="N13" s="9"/>
    </row>
    <row r="14" spans="1: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8"/>
      <c r="N14" s="9"/>
    </row>
    <row r="15" spans="1:1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8"/>
      <c r="N15" s="9"/>
    </row>
    <row r="16" spans="1:1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  <c r="N16" s="9"/>
    </row>
    <row r="17" spans="1:14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8"/>
      <c r="N17" s="9"/>
    </row>
    <row r="18" spans="1:14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8"/>
      <c r="N18" s="9"/>
    </row>
    <row r="19" spans="1:14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8"/>
      <c r="N19" s="9"/>
    </row>
    <row r="20" spans="1:1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8"/>
      <c r="N20" s="9"/>
    </row>
    <row r="21" spans="1:14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8"/>
      <c r="N21" s="9"/>
    </row>
    <row r="22" spans="1:14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8"/>
      <c r="N22" s="9"/>
    </row>
    <row r="23" spans="1:14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8"/>
      <c r="N23" s="9"/>
    </row>
    <row r="24" spans="1:1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8"/>
      <c r="N24" s="9"/>
    </row>
    <row r="25" spans="1:14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8"/>
      <c r="N25" s="9"/>
    </row>
    <row r="26" spans="1:14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  <c r="N26" s="9"/>
    </row>
    <row r="27" spans="1:1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  <c r="N27" s="9"/>
    </row>
    <row r="28" spans="1:1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  <c r="N28" s="9"/>
    </row>
    <row r="29" spans="1:1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  <c r="N29" s="9"/>
    </row>
    <row r="30" spans="1:1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  <c r="N30" s="9"/>
    </row>
    <row r="31" spans="1:1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  <c r="N31" s="9"/>
    </row>
    <row r="32" spans="1:1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  <c r="N32" s="9"/>
    </row>
    <row r="33" spans="1:1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  <c r="N33" s="9"/>
    </row>
    <row r="34" spans="1:1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8"/>
      <c r="N34" s="9"/>
    </row>
    <row r="35" spans="1:14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8"/>
      <c r="N35" s="9"/>
    </row>
    <row r="36" spans="1:14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8"/>
      <c r="N36" s="9"/>
    </row>
    <row r="37" spans="1:14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8"/>
      <c r="N37" s="9"/>
    </row>
    <row r="38" spans="1:1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8"/>
      <c r="N38" s="9"/>
    </row>
    <row r="39" spans="1:14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8"/>
      <c r="N39" s="9"/>
    </row>
    <row r="40" spans="1:14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8"/>
      <c r="N40" s="9"/>
    </row>
    <row r="41" spans="1:14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8"/>
      <c r="N41" s="9"/>
    </row>
    <row r="42" spans="1:14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8"/>
      <c r="N42" s="9"/>
    </row>
    <row r="43" spans="1:14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8"/>
      <c r="N43" s="9"/>
    </row>
    <row r="44" spans="1:1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8"/>
      <c r="N44" s="9"/>
    </row>
    <row r="45" spans="1:1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8"/>
      <c r="N45" s="9"/>
    </row>
    <row r="46" spans="1:14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8"/>
      <c r="N46" s="9"/>
    </row>
    <row r="47" spans="1:14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8"/>
      <c r="N47" s="9"/>
    </row>
    <row r="48" spans="1:14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8"/>
      <c r="N48" s="9"/>
    </row>
    <row r="49" spans="1:14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8"/>
      <c r="N49" s="9"/>
    </row>
    <row r="50" spans="1:14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8"/>
      <c r="N50" s="9"/>
    </row>
    <row r="51" spans="1:14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8"/>
      <c r="N51" s="9"/>
    </row>
    <row r="52" spans="1:14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8"/>
      <c r="N52" s="9"/>
    </row>
    <row r="53" spans="1:14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8"/>
      <c r="N53" s="9"/>
    </row>
    <row r="54" spans="1:1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8"/>
      <c r="N54" s="9"/>
    </row>
    <row r="55" spans="1:14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8"/>
      <c r="N55" s="9"/>
    </row>
    <row r="56" spans="1:14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8"/>
      <c r="N56" s="9"/>
    </row>
    <row r="57" spans="1:14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8"/>
      <c r="N57" s="9"/>
    </row>
    <row r="58" spans="1:14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9"/>
    </row>
    <row r="59" spans="1:14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8"/>
      <c r="N59" s="9"/>
    </row>
    <row r="60" spans="1:14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8"/>
      <c r="N60" s="9"/>
    </row>
    <row r="61" spans="1:14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8"/>
      <c r="N61" s="9"/>
    </row>
    <row r="62" spans="1:14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8"/>
      <c r="N62" s="9"/>
    </row>
    <row r="63" spans="1:14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8"/>
      <c r="N63" s="9"/>
    </row>
    <row r="64" spans="1:1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8"/>
      <c r="N64" s="9"/>
    </row>
    <row r="65" spans="1:14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8"/>
      <c r="N65" s="9"/>
    </row>
    <row r="66" spans="1:14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8"/>
      <c r="N66" s="9"/>
    </row>
    <row r="67" spans="1:14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8"/>
      <c r="N67" s="9"/>
    </row>
    <row r="68" spans="1:14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8"/>
      <c r="N68" s="9"/>
    </row>
    <row r="69" spans="1:14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8"/>
      <c r="N69" s="9"/>
    </row>
    <row r="70" spans="1:14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8"/>
      <c r="N70" s="9"/>
    </row>
    <row r="71" spans="1:14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8"/>
      <c r="N71" s="9"/>
    </row>
    <row r="72" spans="1:14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8"/>
      <c r="N72" s="9"/>
    </row>
    <row r="73" spans="1:14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8"/>
      <c r="N73" s="9"/>
    </row>
    <row r="74" spans="1:1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8"/>
      <c r="N74" s="9"/>
    </row>
    <row r="75" spans="1:14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8"/>
      <c r="N75" s="9"/>
    </row>
    <row r="76" spans="1:14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8"/>
      <c r="N76" s="9"/>
    </row>
    <row r="77" spans="1:14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8"/>
      <c r="N77" s="9"/>
    </row>
    <row r="78" spans="1:14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8"/>
      <c r="N78" s="9"/>
    </row>
    <row r="79" spans="1:14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8"/>
      <c r="N79" s="9"/>
    </row>
    <row r="80" spans="1:14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8"/>
      <c r="N80" s="9"/>
    </row>
    <row r="81" spans="1:14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8"/>
      <c r="N81" s="9"/>
    </row>
    <row r="82" spans="1:14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8"/>
      <c r="N82" s="9"/>
    </row>
    <row r="83" spans="1:14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8"/>
      <c r="N83" s="9"/>
    </row>
    <row r="84" spans="1:1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8"/>
      <c r="N84" s="9"/>
    </row>
    <row r="85" spans="1:14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8"/>
      <c r="N85" s="9"/>
    </row>
    <row r="86" spans="1:14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8"/>
      <c r="N86" s="9"/>
    </row>
    <row r="87" spans="1:14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8"/>
      <c r="N87" s="9"/>
    </row>
    <row r="88" spans="1:14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8"/>
      <c r="N88" s="9"/>
    </row>
    <row r="89" spans="1:14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8"/>
      <c r="N89" s="9"/>
    </row>
    <row r="90" spans="1:14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8"/>
      <c r="N90" s="9"/>
    </row>
    <row r="91" spans="1:14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8"/>
      <c r="N91" s="9"/>
    </row>
    <row r="92" spans="1:14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8"/>
      <c r="N92" s="9"/>
    </row>
    <row r="93" spans="1:14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8"/>
      <c r="N93" s="9"/>
    </row>
    <row r="94" spans="1:1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8"/>
      <c r="N94" s="9"/>
    </row>
    <row r="95" spans="1:14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8"/>
      <c r="N95" s="9"/>
    </row>
    <row r="96" spans="1:14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8"/>
      <c r="N96" s="9"/>
    </row>
    <row r="97" spans="1:14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8"/>
      <c r="N97" s="9"/>
    </row>
    <row r="98" spans="1:14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8"/>
      <c r="N98" s="9"/>
    </row>
    <row r="99" spans="1:14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8"/>
      <c r="N99" s="9"/>
    </row>
    <row r="100" spans="1:14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8"/>
      <c r="N100" s="9"/>
    </row>
    <row r="101" spans="1:14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8"/>
      <c r="N101" s="9"/>
    </row>
    <row r="102" spans="1:14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8"/>
      <c r="N102" s="9"/>
    </row>
    <row r="103" spans="1:14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8"/>
      <c r="N103" s="9"/>
    </row>
    <row r="104" spans="1:1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8"/>
      <c r="N104" s="9"/>
    </row>
    <row r="105" spans="1:14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8"/>
      <c r="N105" s="9"/>
    </row>
    <row r="106" spans="1:14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8"/>
      <c r="N106" s="9"/>
    </row>
    <row r="107" spans="1:14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8"/>
      <c r="N107" s="9"/>
    </row>
    <row r="108" spans="1:14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8"/>
      <c r="N108" s="9"/>
    </row>
    <row r="109" spans="1:14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8"/>
      <c r="N109" s="9"/>
    </row>
    <row r="110" spans="1:14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8"/>
      <c r="N110" s="9"/>
    </row>
    <row r="111" spans="1:14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8"/>
      <c r="N111" s="9"/>
    </row>
    <row r="112" spans="1:14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8"/>
      <c r="N112" s="9"/>
    </row>
    <row r="113" spans="1:14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8"/>
      <c r="N113" s="9"/>
    </row>
    <row r="114" spans="1: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8"/>
      <c r="N114" s="9"/>
    </row>
    <row r="115" spans="1:14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8"/>
      <c r="N115" s="9"/>
    </row>
    <row r="116" spans="1:14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8"/>
      <c r="N116" s="9"/>
    </row>
    <row r="117" spans="1:14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8"/>
      <c r="N117" s="9"/>
    </row>
    <row r="118" spans="1:14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8"/>
      <c r="N118" s="9"/>
    </row>
    <row r="119" spans="1:14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8"/>
      <c r="N119" s="9"/>
    </row>
    <row r="120" spans="1:14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8"/>
      <c r="N120" s="9"/>
    </row>
    <row r="121" spans="1:14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8"/>
      <c r="N121" s="9"/>
    </row>
    <row r="122" spans="1:14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8"/>
      <c r="N122" s="9"/>
    </row>
    <row r="123" spans="1:14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8"/>
      <c r="N123" s="9"/>
    </row>
    <row r="124" spans="1:1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8"/>
      <c r="N124" s="9"/>
    </row>
    <row r="125" spans="1:14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8"/>
      <c r="N125" s="9"/>
    </row>
    <row r="126" spans="1:14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8"/>
      <c r="N126" s="9"/>
    </row>
    <row r="127" spans="1:14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8"/>
      <c r="N127" s="9"/>
    </row>
    <row r="128" spans="1:14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8"/>
      <c r="N128" s="9"/>
    </row>
    <row r="129" spans="1:14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8"/>
      <c r="N129" s="9"/>
    </row>
    <row r="130" spans="1:14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8"/>
      <c r="N130" s="9"/>
    </row>
    <row r="131" spans="1:14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8"/>
      <c r="N131" s="9"/>
    </row>
    <row r="132" spans="1:14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8"/>
      <c r="N132" s="9"/>
    </row>
    <row r="133" spans="1:14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8"/>
      <c r="N133" s="9"/>
    </row>
    <row r="134" spans="1:1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8"/>
      <c r="N134" s="9"/>
    </row>
    <row r="135" spans="1:14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8"/>
      <c r="N135" s="9"/>
    </row>
    <row r="136" spans="1:14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8"/>
      <c r="N136" s="9"/>
    </row>
    <row r="137" spans="1:14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8"/>
      <c r="N137" s="9"/>
    </row>
    <row r="138" spans="1:14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8"/>
      <c r="N138" s="9"/>
    </row>
    <row r="139" spans="1:14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8"/>
      <c r="N139" s="9"/>
    </row>
    <row r="140" spans="1:14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8"/>
      <c r="N140" s="9"/>
    </row>
    <row r="141" spans="1:14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8"/>
      <c r="N141" s="9"/>
    </row>
    <row r="142" spans="1:14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8"/>
      <c r="N142" s="9"/>
    </row>
    <row r="143" spans="1:14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8"/>
      <c r="N143" s="9"/>
    </row>
    <row r="144" spans="1:1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8"/>
      <c r="N144" s="9"/>
    </row>
    <row r="145" spans="1:14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8"/>
      <c r="N145" s="9"/>
    </row>
    <row r="146" spans="1:14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8"/>
      <c r="N146" s="9"/>
    </row>
    <row r="147" spans="1:14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8"/>
      <c r="N147" s="9"/>
    </row>
    <row r="148" spans="1:14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8"/>
      <c r="N148" s="9"/>
    </row>
    <row r="149" spans="1:14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8"/>
      <c r="N149" s="9"/>
    </row>
    <row r="150" spans="1:14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8"/>
      <c r="N150" s="9"/>
    </row>
    <row r="151" spans="1:14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8"/>
      <c r="N151" s="9"/>
    </row>
    <row r="152" spans="1:14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8"/>
      <c r="N152" s="9"/>
    </row>
    <row r="153" spans="1:14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8"/>
      <c r="N153" s="9"/>
    </row>
    <row r="154" spans="1:1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8"/>
      <c r="N154" s="9"/>
    </row>
    <row r="155" spans="1:14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8"/>
      <c r="N155" s="9"/>
    </row>
    <row r="156" spans="1:14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8"/>
      <c r="N156" s="9"/>
    </row>
    <row r="157" spans="1:14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8"/>
      <c r="N157" s="9"/>
    </row>
    <row r="158" spans="1:14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8"/>
      <c r="N158" s="9"/>
    </row>
    <row r="159" spans="1:14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8"/>
      <c r="N159" s="9"/>
    </row>
    <row r="160" spans="1:14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8"/>
      <c r="N160" s="9"/>
    </row>
    <row r="161" spans="1:14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8"/>
      <c r="N161" s="9"/>
    </row>
    <row r="162" spans="1:14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8"/>
      <c r="N162" s="9"/>
    </row>
    <row r="163" spans="1:14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8"/>
      <c r="N163" s="9"/>
    </row>
    <row r="164" spans="1:1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8"/>
      <c r="N164" s="9"/>
    </row>
    <row r="165" spans="1:14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8"/>
      <c r="N165" s="9"/>
    </row>
    <row r="166" spans="1:14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8"/>
      <c r="N166" s="9"/>
    </row>
    <row r="167" spans="1:14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8"/>
      <c r="N167" s="9"/>
    </row>
    <row r="168" spans="1:14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8"/>
      <c r="N168" s="9"/>
    </row>
    <row r="169" spans="1:14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8"/>
      <c r="N169" s="9"/>
    </row>
    <row r="170" spans="1:14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8"/>
      <c r="N170" s="9"/>
    </row>
    <row r="171" spans="1:14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8"/>
      <c r="N171" s="9"/>
    </row>
    <row r="172" spans="1:14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8"/>
      <c r="N172" s="9"/>
    </row>
    <row r="173" spans="1:14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8"/>
      <c r="N173" s="9"/>
    </row>
    <row r="174" spans="1:1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8"/>
      <c r="N174" s="9"/>
    </row>
    <row r="175" spans="1:14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8"/>
      <c r="N175" s="9"/>
    </row>
    <row r="176" spans="1:14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8"/>
      <c r="N176" s="9"/>
    </row>
    <row r="177" spans="1:14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8"/>
      <c r="N177" s="9"/>
    </row>
    <row r="178" spans="1:14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8"/>
      <c r="N178" s="9"/>
    </row>
    <row r="179" spans="1:14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8"/>
      <c r="N179" s="9"/>
    </row>
    <row r="180" spans="1:14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8"/>
      <c r="N180" s="9"/>
    </row>
    <row r="181" spans="1:14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8"/>
      <c r="N181" s="9"/>
    </row>
    <row r="182" spans="1:14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8"/>
      <c r="N182" s="9"/>
    </row>
    <row r="183" spans="1:14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8"/>
      <c r="N183" s="9"/>
    </row>
    <row r="184" spans="1:1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8"/>
      <c r="N184" s="9"/>
    </row>
    <row r="185" spans="1:14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8"/>
      <c r="N185" s="9"/>
    </row>
    <row r="186" spans="1:14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8"/>
      <c r="N186" s="9"/>
    </row>
    <row r="187" spans="1:14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8"/>
      <c r="N187" s="9"/>
    </row>
    <row r="188" spans="1:14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8"/>
      <c r="N188" s="9"/>
    </row>
    <row r="189" spans="1:14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8"/>
      <c r="N189" s="9"/>
    </row>
    <row r="190" spans="1:14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8"/>
      <c r="N190" s="9"/>
    </row>
    <row r="191" spans="1:14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8"/>
      <c r="N191" s="9"/>
    </row>
    <row r="192" spans="1:14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8"/>
      <c r="N192" s="9"/>
    </row>
    <row r="193" spans="1:14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8"/>
      <c r="N193" s="9"/>
    </row>
    <row r="194" spans="1:1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8"/>
      <c r="N194" s="9"/>
    </row>
    <row r="195" spans="1:14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8"/>
      <c r="N195" s="9"/>
    </row>
    <row r="196" spans="1:14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8"/>
      <c r="N196" s="9"/>
    </row>
    <row r="197" spans="1:14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8"/>
      <c r="N197" s="9"/>
    </row>
    <row r="198" spans="1:14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8"/>
      <c r="N198" s="9"/>
    </row>
    <row r="199" spans="1:14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8"/>
      <c r="N199" s="9"/>
    </row>
    <row r="200" spans="1:14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8"/>
      <c r="N200" s="9"/>
    </row>
    <row r="201" spans="1:14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8"/>
      <c r="N201" s="9"/>
    </row>
    <row r="202" spans="1:14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8"/>
      <c r="N202" s="9"/>
    </row>
    <row r="203" spans="1:14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8"/>
      <c r="N203" s="9"/>
    </row>
    <row r="204" spans="1:1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8"/>
      <c r="N204" s="9"/>
    </row>
  </sheetData>
  <mergeCells count="2">
    <mergeCell ref="A1:N1"/>
    <mergeCell ref="A2:N2"/>
  </mergeCells>
  <dataValidations count="3">
    <dataValidation type="list" sqref="E5:E204" xr:uid="{00000000-0002-0000-0000-000000000000}">
      <formula1>"Low,Medium,High,Critical"</formula1>
    </dataValidation>
    <dataValidation type="list" sqref="F5:F204" xr:uid="{00000000-0002-0000-0000-000001000000}">
      <formula1>"Idea,Pilot,Live,Paused,Retired"</formula1>
    </dataValidation>
    <dataValidation type="list" sqref="G5:J204" xr:uid="{00000000-0002-0000-0000-000002000000}">
      <formula1>"Yes,No"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4"/>
  <sheetViews>
    <sheetView workbookViewId="0">
      <selection sqref="A1:E1"/>
    </sheetView>
  </sheetViews>
  <sheetFormatPr baseColWidth="10" defaultColWidth="8.83203125" defaultRowHeight="14"/>
  <cols>
    <col min="1" max="1" width="24" customWidth="1"/>
    <col min="2" max="2" width="20" customWidth="1"/>
    <col min="3" max="3" width="22" customWidth="1"/>
    <col min="4" max="4" width="24" customWidth="1"/>
    <col min="5" max="5" width="16" customWidth="1"/>
  </cols>
  <sheetData>
    <row r="1" spans="1:14" ht="42.75" customHeight="1">
      <c r="A1" s="11" t="s">
        <v>65</v>
      </c>
      <c r="B1" s="11"/>
      <c r="C1" s="11"/>
      <c r="D1" s="11"/>
      <c r="E1" s="11"/>
    </row>
    <row r="2" spans="1:14" ht="37.25" customHeight="1">
      <c r="A2" s="12" t="s">
        <v>66</v>
      </c>
      <c r="B2" s="12"/>
      <c r="C2" s="12"/>
      <c r="D2" s="12"/>
      <c r="E2" s="12"/>
    </row>
    <row r="4" spans="1:14" ht="16">
      <c r="A4" s="1" t="s">
        <v>4</v>
      </c>
      <c r="B4" s="1" t="s">
        <v>67</v>
      </c>
      <c r="C4" s="1" t="s">
        <v>68</v>
      </c>
      <c r="D4" s="1" t="s">
        <v>69</v>
      </c>
      <c r="E4" s="1" t="s">
        <v>70</v>
      </c>
      <c r="F4" s="7"/>
      <c r="G4" s="7"/>
      <c r="H4" s="7"/>
      <c r="I4" s="7"/>
      <c r="J4" s="7"/>
      <c r="K4" s="7"/>
      <c r="L4" s="7"/>
      <c r="M4" s="7"/>
      <c r="N4" s="7"/>
    </row>
    <row r="5" spans="1:14" ht="15">
      <c r="A5" s="7" t="s">
        <v>18</v>
      </c>
      <c r="B5" s="7">
        <v>180</v>
      </c>
      <c r="C5" s="7">
        <v>160</v>
      </c>
      <c r="D5" s="7">
        <v>145</v>
      </c>
      <c r="E5" s="7">
        <v>3</v>
      </c>
      <c r="F5" s="7"/>
      <c r="G5" s="7"/>
      <c r="H5" s="7"/>
      <c r="I5" s="7"/>
      <c r="J5" s="7"/>
      <c r="K5" s="7"/>
      <c r="L5" s="7"/>
      <c r="M5" s="7"/>
      <c r="N5" s="7"/>
    </row>
    <row r="6" spans="1:14" ht="15">
      <c r="A6" s="7" t="s">
        <v>35</v>
      </c>
      <c r="B6" s="7">
        <v>85</v>
      </c>
      <c r="C6" s="7">
        <v>78</v>
      </c>
      <c r="D6" s="7">
        <v>61</v>
      </c>
      <c r="E6" s="7">
        <v>2</v>
      </c>
      <c r="F6" s="7"/>
      <c r="G6" s="7"/>
      <c r="H6" s="7"/>
      <c r="I6" s="7"/>
      <c r="J6" s="7"/>
      <c r="K6" s="7"/>
      <c r="L6" s="7"/>
      <c r="M6" s="7"/>
      <c r="N6" s="7"/>
    </row>
    <row r="7" spans="1:14" ht="15">
      <c r="A7" s="7" t="s">
        <v>27</v>
      </c>
      <c r="B7" s="7">
        <v>55</v>
      </c>
      <c r="C7" s="7">
        <v>47</v>
      </c>
      <c r="D7" s="7">
        <v>32</v>
      </c>
      <c r="E7" s="7">
        <v>1</v>
      </c>
      <c r="F7" s="7"/>
      <c r="G7" s="7"/>
      <c r="H7" s="7"/>
      <c r="I7" s="7"/>
      <c r="J7" s="7"/>
      <c r="K7" s="7"/>
      <c r="L7" s="7"/>
      <c r="M7" s="7"/>
      <c r="N7" s="7"/>
    </row>
    <row r="8" spans="1:14" ht="15">
      <c r="A8" s="7" t="s">
        <v>48</v>
      </c>
      <c r="B8" s="7">
        <v>140</v>
      </c>
      <c r="C8" s="7">
        <v>115</v>
      </c>
      <c r="D8" s="7">
        <v>92</v>
      </c>
      <c r="E8" s="7">
        <v>3</v>
      </c>
      <c r="F8" s="7"/>
      <c r="G8" s="7"/>
      <c r="H8" s="7"/>
      <c r="I8" s="7"/>
      <c r="J8" s="7"/>
      <c r="K8" s="7"/>
      <c r="L8" s="7"/>
      <c r="M8" s="7"/>
      <c r="N8" s="7"/>
    </row>
    <row r="9" spans="1:14" ht="15">
      <c r="A9" s="7" t="s">
        <v>61</v>
      </c>
      <c r="B9" s="7">
        <v>45</v>
      </c>
      <c r="C9" s="7">
        <v>40</v>
      </c>
      <c r="D9" s="7">
        <v>36</v>
      </c>
      <c r="E9" s="7">
        <v>1</v>
      </c>
      <c r="F9" s="7"/>
      <c r="G9" s="7"/>
      <c r="H9" s="7"/>
      <c r="I9" s="7"/>
      <c r="J9" s="7"/>
      <c r="K9" s="7"/>
      <c r="L9" s="7"/>
      <c r="M9" s="7"/>
      <c r="N9" s="7"/>
    </row>
    <row r="10" spans="1:14" ht="15">
      <c r="A10" s="7" t="s">
        <v>55</v>
      </c>
      <c r="B10" s="7">
        <v>35</v>
      </c>
      <c r="C10" s="7">
        <v>29</v>
      </c>
      <c r="D10" s="7">
        <v>22</v>
      </c>
      <c r="E10" s="7">
        <v>2</v>
      </c>
      <c r="F10" s="7"/>
      <c r="G10" s="7"/>
      <c r="H10" s="7"/>
      <c r="I10" s="7"/>
      <c r="J10" s="7"/>
      <c r="K10" s="7"/>
      <c r="L10" s="7"/>
      <c r="M10" s="7"/>
      <c r="N10" s="7"/>
    </row>
    <row r="11" spans="1:1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4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59" spans="1:14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</row>
    <row r="60" spans="1:14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</row>
    <row r="61" spans="1:14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</row>
    <row r="62" spans="1:14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</row>
    <row r="63" spans="1:14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</row>
    <row r="64" spans="1:1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</row>
    <row r="66" spans="1:14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</row>
    <row r="67" spans="1:14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</row>
    <row r="70" spans="1:14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</row>
    <row r="71" spans="1:14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</row>
    <row r="72" spans="1:14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</row>
    <row r="73" spans="1:14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</row>
    <row r="74" spans="1:1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</row>
    <row r="76" spans="1:14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</row>
    <row r="77" spans="1:14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</row>
    <row r="78" spans="1:14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</row>
    <row r="79" spans="1:14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</row>
    <row r="81" spans="1:14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</row>
    <row r="82" spans="1:14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</row>
    <row r="83" spans="1:14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</row>
    <row r="84" spans="1:1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</row>
    <row r="85" spans="1:14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</row>
    <row r="86" spans="1:14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</row>
    <row r="89" spans="1:14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</row>
    <row r="90" spans="1:14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</row>
    <row r="91" spans="1:14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</row>
    <row r="93" spans="1:14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</row>
    <row r="94" spans="1:1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</row>
    <row r="96" spans="1:14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</row>
    <row r="97" spans="1:14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</row>
    <row r="99" spans="1:14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</row>
    <row r="101" spans="1:14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</row>
    <row r="102" spans="1:14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</row>
    <row r="103" spans="1:14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</row>
    <row r="104" spans="1:1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</row>
    <row r="105" spans="1:14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</row>
    <row r="106" spans="1:14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</row>
    <row r="107" spans="1:14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</row>
    <row r="108" spans="1:14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</row>
    <row r="109" spans="1:14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</row>
    <row r="110" spans="1:14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</row>
    <row r="111" spans="1:14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</row>
    <row r="112" spans="1:14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</row>
    <row r="113" spans="1:14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</row>
    <row r="114" spans="1: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</row>
    <row r="115" spans="1:14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</row>
    <row r="116" spans="1:14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</row>
    <row r="117" spans="1:14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</row>
    <row r="118" spans="1:14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</row>
    <row r="119" spans="1:14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</row>
    <row r="120" spans="1:14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</row>
    <row r="121" spans="1:14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</row>
    <row r="122" spans="1:14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</row>
    <row r="123" spans="1:14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</row>
    <row r="124" spans="1:1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</row>
    <row r="125" spans="1:14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</row>
    <row r="126" spans="1:14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</row>
    <row r="127" spans="1:14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</row>
    <row r="128" spans="1:14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</row>
    <row r="129" spans="1:14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</row>
    <row r="130" spans="1:14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</row>
    <row r="131" spans="1:14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</row>
    <row r="132" spans="1:14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</row>
    <row r="133" spans="1:14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</row>
    <row r="134" spans="1:1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</row>
    <row r="135" spans="1:14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</row>
    <row r="136" spans="1:14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</row>
    <row r="137" spans="1:14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</row>
    <row r="138" spans="1:14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</row>
    <row r="139" spans="1:14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</row>
    <row r="140" spans="1:14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</row>
    <row r="141" spans="1:14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</row>
    <row r="142" spans="1:14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</row>
    <row r="143" spans="1:14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</row>
    <row r="144" spans="1:1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</row>
    <row r="145" spans="1:14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</row>
    <row r="146" spans="1:14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</row>
    <row r="147" spans="1:14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</row>
    <row r="148" spans="1:14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</row>
    <row r="149" spans="1:14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</row>
    <row r="150" spans="1:14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</row>
    <row r="151" spans="1:14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</row>
    <row r="152" spans="1:14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</row>
    <row r="153" spans="1:14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</row>
    <row r="154" spans="1:1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</row>
    <row r="155" spans="1:14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</row>
    <row r="156" spans="1:14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</row>
    <row r="157" spans="1:14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</row>
    <row r="158" spans="1:14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</row>
    <row r="159" spans="1:14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</row>
    <row r="160" spans="1:14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</row>
    <row r="161" spans="1:14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</row>
    <row r="162" spans="1:14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</row>
    <row r="163" spans="1:14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</row>
    <row r="164" spans="1:1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</row>
    <row r="165" spans="1:14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</row>
    <row r="166" spans="1:14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</row>
    <row r="167" spans="1:14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</row>
    <row r="168" spans="1:14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</row>
    <row r="169" spans="1:14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</row>
    <row r="170" spans="1:14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</row>
    <row r="171" spans="1:14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</row>
    <row r="172" spans="1:14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</row>
    <row r="173" spans="1:14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</row>
    <row r="174" spans="1:1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</row>
    <row r="175" spans="1:14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</row>
    <row r="176" spans="1:14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</row>
    <row r="177" spans="1:14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</row>
    <row r="178" spans="1:14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</row>
    <row r="179" spans="1:14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</row>
    <row r="180" spans="1:14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</row>
    <row r="181" spans="1:14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</row>
    <row r="182" spans="1:14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</row>
    <row r="183" spans="1:14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</row>
    <row r="184" spans="1:1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</row>
    <row r="185" spans="1:14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</row>
    <row r="186" spans="1:14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</row>
    <row r="187" spans="1:14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</row>
    <row r="188" spans="1:14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</row>
    <row r="189" spans="1:14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</row>
    <row r="190" spans="1:14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</row>
    <row r="191" spans="1:14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</row>
    <row r="192" spans="1:14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</row>
    <row r="193" spans="1:14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</row>
    <row r="194" spans="1:1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</row>
    <row r="195" spans="1:14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</row>
    <row r="196" spans="1:14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</row>
    <row r="197" spans="1:14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</row>
    <row r="198" spans="1:14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</row>
    <row r="199" spans="1:14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</row>
    <row r="200" spans="1:14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</row>
    <row r="201" spans="1:14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</row>
    <row r="202" spans="1:14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</row>
    <row r="203" spans="1:14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</row>
    <row r="204" spans="1:1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</row>
  </sheetData>
  <mergeCells count="2">
    <mergeCell ref="A1:E1"/>
    <mergeCell ref="A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04"/>
  <sheetViews>
    <sheetView workbookViewId="0">
      <selection sqref="A1:H1"/>
    </sheetView>
  </sheetViews>
  <sheetFormatPr baseColWidth="10" defaultColWidth="8.83203125" defaultRowHeight="14"/>
  <cols>
    <col min="1" max="2" width="14" customWidth="1"/>
    <col min="3" max="3" width="28" customWidth="1"/>
    <col min="4" max="5" width="14" customWidth="1"/>
    <col min="6" max="6" width="42" customWidth="1"/>
    <col min="7" max="7" width="22" customWidth="1"/>
    <col min="8" max="8" width="20" customWidth="1"/>
  </cols>
  <sheetData>
    <row r="1" spans="1:14" ht="42.75" customHeight="1">
      <c r="A1" s="11" t="s">
        <v>71</v>
      </c>
      <c r="B1" s="11"/>
      <c r="C1" s="11"/>
      <c r="D1" s="11"/>
      <c r="E1" s="11"/>
      <c r="F1" s="11"/>
      <c r="G1" s="11"/>
      <c r="H1" s="11"/>
    </row>
    <row r="2" spans="1:14" ht="37.25" customHeight="1">
      <c r="A2" s="12" t="s">
        <v>72</v>
      </c>
      <c r="B2" s="12"/>
      <c r="C2" s="12"/>
      <c r="D2" s="12"/>
      <c r="E2" s="12"/>
      <c r="F2" s="12"/>
      <c r="G2" s="12"/>
      <c r="H2" s="12"/>
    </row>
    <row r="4" spans="1:14" ht="16">
      <c r="A4" s="1" t="s">
        <v>73</v>
      </c>
      <c r="B4" s="1" t="s">
        <v>74</v>
      </c>
      <c r="C4" s="1" t="s">
        <v>3</v>
      </c>
      <c r="D4" s="1" t="s">
        <v>75</v>
      </c>
      <c r="E4" s="1" t="s">
        <v>7</v>
      </c>
      <c r="F4" s="1" t="s">
        <v>76</v>
      </c>
      <c r="G4" s="1" t="s">
        <v>5</v>
      </c>
      <c r="H4" s="1" t="s">
        <v>77</v>
      </c>
      <c r="I4" s="7"/>
      <c r="J4" s="7"/>
      <c r="K4" s="7"/>
      <c r="L4" s="7"/>
      <c r="M4" s="7"/>
      <c r="N4" s="7"/>
    </row>
    <row r="5" spans="1:14" ht="30">
      <c r="A5" s="7" t="s">
        <v>78</v>
      </c>
      <c r="B5" s="7" t="s">
        <v>79</v>
      </c>
      <c r="C5" s="7" t="s">
        <v>17</v>
      </c>
      <c r="D5" s="7" t="s">
        <v>43</v>
      </c>
      <c r="E5" s="7" t="s">
        <v>80</v>
      </c>
      <c r="F5" s="7" t="s">
        <v>81</v>
      </c>
      <c r="G5" s="7" t="s">
        <v>19</v>
      </c>
      <c r="H5" s="7" t="s">
        <v>50</v>
      </c>
      <c r="I5" s="7"/>
      <c r="J5" s="7"/>
      <c r="K5" s="7"/>
      <c r="L5" s="7"/>
      <c r="M5" s="7"/>
      <c r="N5" s="7"/>
    </row>
    <row r="6" spans="1:14" ht="30">
      <c r="A6" s="7" t="s">
        <v>82</v>
      </c>
      <c r="B6" s="7" t="s">
        <v>83</v>
      </c>
      <c r="C6" s="7" t="s">
        <v>40</v>
      </c>
      <c r="D6" s="7" t="s">
        <v>20</v>
      </c>
      <c r="E6" s="7" t="s">
        <v>80</v>
      </c>
      <c r="F6" s="7" t="s">
        <v>84</v>
      </c>
      <c r="G6" s="7" t="s">
        <v>42</v>
      </c>
      <c r="H6" s="7" t="s">
        <v>50</v>
      </c>
      <c r="I6" s="7"/>
      <c r="J6" s="7"/>
      <c r="K6" s="7"/>
      <c r="L6" s="7"/>
      <c r="M6" s="7"/>
      <c r="N6" s="7"/>
    </row>
    <row r="7" spans="1:14" ht="30">
      <c r="A7" s="7" t="s">
        <v>85</v>
      </c>
      <c r="B7" s="7" t="s">
        <v>86</v>
      </c>
      <c r="C7" s="7" t="s">
        <v>26</v>
      </c>
      <c r="D7" s="7" t="s">
        <v>20</v>
      </c>
      <c r="E7" s="7" t="s">
        <v>87</v>
      </c>
      <c r="F7" s="7" t="s">
        <v>88</v>
      </c>
      <c r="G7" s="7" t="s">
        <v>28</v>
      </c>
      <c r="H7" s="7" t="s">
        <v>22</v>
      </c>
      <c r="I7" s="7"/>
      <c r="J7" s="7"/>
      <c r="K7" s="7"/>
      <c r="L7" s="7"/>
      <c r="M7" s="7"/>
      <c r="N7" s="7"/>
    </row>
    <row r="8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4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59" spans="1:14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</row>
    <row r="60" spans="1:14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</row>
    <row r="61" spans="1:14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</row>
    <row r="62" spans="1:14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</row>
    <row r="63" spans="1:14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</row>
    <row r="64" spans="1:1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</row>
    <row r="66" spans="1:14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</row>
    <row r="67" spans="1:14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</row>
    <row r="70" spans="1:14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</row>
    <row r="71" spans="1:14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</row>
    <row r="72" spans="1:14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</row>
    <row r="73" spans="1:14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</row>
    <row r="74" spans="1:1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</row>
    <row r="76" spans="1:14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</row>
    <row r="77" spans="1:14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</row>
    <row r="78" spans="1:14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</row>
    <row r="79" spans="1:14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</row>
    <row r="81" spans="1:14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</row>
    <row r="82" spans="1:14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</row>
    <row r="83" spans="1:14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</row>
    <row r="84" spans="1:1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</row>
    <row r="85" spans="1:14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</row>
    <row r="86" spans="1:14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</row>
    <row r="89" spans="1:14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</row>
    <row r="90" spans="1:14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</row>
    <row r="91" spans="1:14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</row>
    <row r="93" spans="1:14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</row>
    <row r="94" spans="1:1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</row>
    <row r="96" spans="1:14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</row>
    <row r="97" spans="1:14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</row>
    <row r="99" spans="1:14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</row>
    <row r="101" spans="1:14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</row>
    <row r="102" spans="1:14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</row>
    <row r="103" spans="1:14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</row>
    <row r="104" spans="1:1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</row>
    <row r="105" spans="1:14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</row>
    <row r="106" spans="1:14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</row>
    <row r="107" spans="1:14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</row>
    <row r="108" spans="1:14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</row>
    <row r="109" spans="1:14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</row>
    <row r="110" spans="1:14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</row>
    <row r="111" spans="1:14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</row>
    <row r="112" spans="1:14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</row>
    <row r="113" spans="1:14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</row>
    <row r="114" spans="1: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</row>
    <row r="115" spans="1:14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</row>
    <row r="116" spans="1:14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</row>
    <row r="117" spans="1:14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</row>
    <row r="118" spans="1:14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</row>
    <row r="119" spans="1:14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</row>
    <row r="120" spans="1:14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</row>
    <row r="121" spans="1:14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</row>
    <row r="122" spans="1:14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</row>
    <row r="123" spans="1:14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</row>
    <row r="124" spans="1:1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</row>
    <row r="125" spans="1:14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</row>
    <row r="126" spans="1:14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</row>
    <row r="127" spans="1:14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</row>
    <row r="128" spans="1:14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</row>
    <row r="129" spans="1:14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</row>
    <row r="130" spans="1:14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</row>
    <row r="131" spans="1:14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</row>
    <row r="132" spans="1:14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</row>
    <row r="133" spans="1:14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</row>
    <row r="134" spans="1:1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</row>
    <row r="135" spans="1:14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</row>
    <row r="136" spans="1:14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</row>
    <row r="137" spans="1:14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</row>
    <row r="138" spans="1:14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</row>
    <row r="139" spans="1:14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</row>
    <row r="140" spans="1:14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</row>
    <row r="141" spans="1:14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</row>
    <row r="142" spans="1:14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</row>
    <row r="143" spans="1:14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</row>
    <row r="144" spans="1:1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</row>
    <row r="145" spans="1:14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</row>
    <row r="146" spans="1:14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</row>
    <row r="147" spans="1:14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</row>
    <row r="148" spans="1:14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</row>
    <row r="149" spans="1:14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</row>
    <row r="150" spans="1:14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</row>
    <row r="151" spans="1:14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</row>
    <row r="152" spans="1:14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</row>
    <row r="153" spans="1:14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</row>
    <row r="154" spans="1:1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</row>
    <row r="155" spans="1:14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</row>
    <row r="156" spans="1:14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</row>
    <row r="157" spans="1:14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</row>
    <row r="158" spans="1:14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</row>
    <row r="159" spans="1:14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</row>
    <row r="160" spans="1:14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</row>
    <row r="161" spans="1:14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</row>
    <row r="162" spans="1:14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</row>
    <row r="163" spans="1:14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</row>
    <row r="164" spans="1:1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</row>
    <row r="165" spans="1:14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</row>
    <row r="166" spans="1:14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</row>
    <row r="167" spans="1:14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</row>
    <row r="168" spans="1:14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</row>
    <row r="169" spans="1:14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</row>
    <row r="170" spans="1:14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</row>
    <row r="171" spans="1:14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</row>
    <row r="172" spans="1:14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</row>
    <row r="173" spans="1:14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</row>
    <row r="174" spans="1:1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</row>
    <row r="175" spans="1:14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</row>
    <row r="176" spans="1:14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</row>
    <row r="177" spans="1:14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</row>
    <row r="178" spans="1:14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</row>
    <row r="179" spans="1:14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</row>
    <row r="180" spans="1:14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</row>
    <row r="181" spans="1:14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</row>
    <row r="182" spans="1:14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</row>
    <row r="183" spans="1:14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</row>
    <row r="184" spans="1:1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</row>
    <row r="185" spans="1:14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</row>
    <row r="186" spans="1:14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</row>
    <row r="187" spans="1:14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</row>
    <row r="188" spans="1:14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</row>
    <row r="189" spans="1:14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</row>
    <row r="190" spans="1:14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</row>
    <row r="191" spans="1:14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</row>
    <row r="192" spans="1:14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</row>
    <row r="193" spans="1:14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</row>
    <row r="194" spans="1:1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</row>
    <row r="195" spans="1:14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</row>
    <row r="196" spans="1:14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</row>
    <row r="197" spans="1:14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</row>
    <row r="198" spans="1:14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</row>
    <row r="199" spans="1:14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</row>
    <row r="200" spans="1:14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</row>
    <row r="201" spans="1:14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</row>
    <row r="202" spans="1:14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</row>
    <row r="203" spans="1:14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</row>
    <row r="204" spans="1:1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</row>
  </sheetData>
  <mergeCells count="2">
    <mergeCell ref="A1:H1"/>
    <mergeCell ref="A2:H2"/>
  </mergeCells>
  <dataValidations count="3">
    <dataValidation type="list" sqref="D5:D204" xr:uid="{00000000-0002-0000-0200-000000000000}">
      <formula1>"Low,Medium,High,Critical"</formula1>
    </dataValidation>
    <dataValidation type="list" sqref="E5:E204" xr:uid="{00000000-0002-0000-0200-000001000000}">
      <formula1>"Open,Under Investigation,Closed"</formula1>
    </dataValidation>
    <dataValidation type="list" sqref="H5:H204" xr:uid="{00000000-0002-0000-0200-000002000000}">
      <formula1>"Yes,No"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4"/>
  <sheetViews>
    <sheetView workbookViewId="0">
      <selection sqref="A1:H1"/>
    </sheetView>
  </sheetViews>
  <sheetFormatPr baseColWidth="10" defaultColWidth="8.83203125" defaultRowHeight="14"/>
  <cols>
    <col min="1" max="1" width="14" customWidth="1"/>
    <col min="2" max="2" width="42" customWidth="1"/>
    <col min="3" max="3" width="22" customWidth="1"/>
    <col min="4" max="4" width="15" customWidth="1"/>
    <col min="5" max="5" width="14" customWidth="1"/>
    <col min="6" max="6" width="18" customWidth="1"/>
    <col min="7" max="7" width="22" customWidth="1"/>
    <col min="8" max="8" width="36" customWidth="1"/>
  </cols>
  <sheetData>
    <row r="1" spans="1:14" ht="42.75" customHeight="1">
      <c r="A1" s="11" t="s">
        <v>89</v>
      </c>
      <c r="B1" s="11"/>
      <c r="C1" s="11"/>
      <c r="D1" s="11"/>
      <c r="E1" s="11"/>
      <c r="F1" s="11"/>
      <c r="G1" s="11"/>
      <c r="H1" s="11"/>
    </row>
    <row r="2" spans="1:14" ht="37.25" customHeight="1">
      <c r="A2" s="12" t="s">
        <v>90</v>
      </c>
      <c r="B2" s="12"/>
      <c r="C2" s="12"/>
      <c r="D2" s="12"/>
      <c r="E2" s="12"/>
      <c r="F2" s="12"/>
      <c r="G2" s="12"/>
      <c r="H2" s="12"/>
    </row>
    <row r="4" spans="1:14" ht="32">
      <c r="A4" s="1" t="s">
        <v>91</v>
      </c>
      <c r="B4" s="1" t="s">
        <v>92</v>
      </c>
      <c r="C4" s="1" t="s">
        <v>93</v>
      </c>
      <c r="D4" s="1" t="s">
        <v>94</v>
      </c>
      <c r="E4" s="1" t="s">
        <v>95</v>
      </c>
      <c r="F4" s="1" t="s">
        <v>7</v>
      </c>
      <c r="G4" s="1" t="s">
        <v>96</v>
      </c>
      <c r="H4" s="1" t="s">
        <v>97</v>
      </c>
      <c r="I4" s="7"/>
      <c r="J4" s="7"/>
      <c r="K4" s="7"/>
      <c r="L4" s="7"/>
      <c r="M4" s="7"/>
      <c r="N4" s="7"/>
    </row>
    <row r="5" spans="1:14" ht="30">
      <c r="A5" s="7" t="s">
        <v>98</v>
      </c>
      <c r="B5" s="7" t="s">
        <v>99</v>
      </c>
      <c r="C5" s="7" t="s">
        <v>28</v>
      </c>
      <c r="D5" s="7" t="s">
        <v>32</v>
      </c>
      <c r="E5" s="7" t="s">
        <v>29</v>
      </c>
      <c r="F5" s="7" t="s">
        <v>100</v>
      </c>
      <c r="G5" s="7" t="s">
        <v>50</v>
      </c>
      <c r="H5" s="7" t="s">
        <v>101</v>
      </c>
      <c r="I5" s="7"/>
      <c r="J5" s="7"/>
      <c r="K5" s="7"/>
      <c r="L5" s="7"/>
      <c r="M5" s="7"/>
      <c r="N5" s="7"/>
    </row>
    <row r="6" spans="1:14" ht="30">
      <c r="A6" s="7" t="s">
        <v>102</v>
      </c>
      <c r="B6" s="7" t="s">
        <v>103</v>
      </c>
      <c r="C6" s="7" t="s">
        <v>42</v>
      </c>
      <c r="D6" s="7" t="s">
        <v>104</v>
      </c>
      <c r="E6" s="7" t="s">
        <v>29</v>
      </c>
      <c r="F6" s="7" t="s">
        <v>100</v>
      </c>
      <c r="G6" s="7" t="s">
        <v>50</v>
      </c>
      <c r="H6" s="7" t="s">
        <v>105</v>
      </c>
      <c r="I6" s="7"/>
      <c r="J6" s="7"/>
      <c r="K6" s="7"/>
      <c r="L6" s="7"/>
      <c r="M6" s="7"/>
      <c r="N6" s="7"/>
    </row>
    <row r="7" spans="1:14" ht="15">
      <c r="A7" s="7" t="s">
        <v>106</v>
      </c>
      <c r="B7" s="7" t="s">
        <v>107</v>
      </c>
      <c r="C7" s="7" t="s">
        <v>28</v>
      </c>
      <c r="D7" s="7" t="s">
        <v>108</v>
      </c>
      <c r="E7" s="7" t="s">
        <v>20</v>
      </c>
      <c r="F7" s="7" t="s">
        <v>109</v>
      </c>
      <c r="G7" s="7" t="s">
        <v>50</v>
      </c>
      <c r="H7" s="7" t="s">
        <v>110</v>
      </c>
      <c r="I7" s="7"/>
      <c r="J7" s="7"/>
      <c r="K7" s="7"/>
      <c r="L7" s="7"/>
      <c r="M7" s="7"/>
      <c r="N7" s="7"/>
    </row>
    <row r="8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4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59" spans="1:14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</row>
    <row r="60" spans="1:14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</row>
    <row r="61" spans="1:14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</row>
    <row r="62" spans="1:14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</row>
    <row r="63" spans="1:14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</row>
    <row r="64" spans="1:1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</row>
    <row r="66" spans="1:14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</row>
    <row r="67" spans="1:14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</row>
    <row r="70" spans="1:14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</row>
    <row r="71" spans="1:14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</row>
    <row r="72" spans="1:14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</row>
    <row r="73" spans="1:14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</row>
    <row r="74" spans="1:1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</row>
    <row r="76" spans="1:14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</row>
    <row r="77" spans="1:14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</row>
    <row r="78" spans="1:14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</row>
    <row r="79" spans="1:14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</row>
    <row r="81" spans="1:14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</row>
    <row r="82" spans="1:14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</row>
    <row r="83" spans="1:14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</row>
    <row r="84" spans="1:1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</row>
    <row r="85" spans="1:14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</row>
    <row r="86" spans="1:14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</row>
    <row r="89" spans="1:14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</row>
    <row r="90" spans="1:14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</row>
    <row r="91" spans="1:14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</row>
    <row r="93" spans="1:14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</row>
    <row r="94" spans="1:1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</row>
    <row r="96" spans="1:14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</row>
    <row r="97" spans="1:14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</row>
    <row r="99" spans="1:14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</row>
    <row r="101" spans="1:14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</row>
    <row r="102" spans="1:14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</row>
    <row r="103" spans="1:14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</row>
    <row r="104" spans="1:1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</row>
    <row r="105" spans="1:14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</row>
    <row r="106" spans="1:14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</row>
    <row r="107" spans="1:14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</row>
    <row r="108" spans="1:14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</row>
    <row r="109" spans="1:14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</row>
    <row r="110" spans="1:14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</row>
    <row r="111" spans="1:14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</row>
    <row r="112" spans="1:14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</row>
    <row r="113" spans="1:14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</row>
    <row r="114" spans="1: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</row>
    <row r="115" spans="1:14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</row>
    <row r="116" spans="1:14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</row>
    <row r="117" spans="1:14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</row>
    <row r="118" spans="1:14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</row>
    <row r="119" spans="1:14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</row>
    <row r="120" spans="1:14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</row>
    <row r="121" spans="1:14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</row>
    <row r="122" spans="1:14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</row>
    <row r="123" spans="1:14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</row>
    <row r="124" spans="1:1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</row>
    <row r="125" spans="1:14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</row>
    <row r="126" spans="1:14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</row>
    <row r="127" spans="1:14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</row>
    <row r="128" spans="1:14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</row>
    <row r="129" spans="1:14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</row>
    <row r="130" spans="1:14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</row>
    <row r="131" spans="1:14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</row>
    <row r="132" spans="1:14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</row>
    <row r="133" spans="1:14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</row>
    <row r="134" spans="1:1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</row>
    <row r="135" spans="1:14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</row>
    <row r="136" spans="1:14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</row>
    <row r="137" spans="1:14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</row>
    <row r="138" spans="1:14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</row>
    <row r="139" spans="1:14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</row>
    <row r="140" spans="1:14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</row>
    <row r="141" spans="1:14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</row>
    <row r="142" spans="1:14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</row>
    <row r="143" spans="1:14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</row>
    <row r="144" spans="1:1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</row>
    <row r="145" spans="1:14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</row>
    <row r="146" spans="1:14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</row>
    <row r="147" spans="1:14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</row>
    <row r="148" spans="1:14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</row>
    <row r="149" spans="1:14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</row>
    <row r="150" spans="1:14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</row>
    <row r="151" spans="1:14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</row>
    <row r="152" spans="1:14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</row>
    <row r="153" spans="1:14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</row>
    <row r="154" spans="1:1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</row>
    <row r="155" spans="1:14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</row>
    <row r="156" spans="1:14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</row>
    <row r="157" spans="1:14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</row>
    <row r="158" spans="1:14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</row>
    <row r="159" spans="1:14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</row>
    <row r="160" spans="1:14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</row>
    <row r="161" spans="1:14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</row>
    <row r="162" spans="1:14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</row>
    <row r="163" spans="1:14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</row>
    <row r="164" spans="1:1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</row>
    <row r="165" spans="1:14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</row>
    <row r="166" spans="1:14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</row>
    <row r="167" spans="1:14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</row>
    <row r="168" spans="1:14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</row>
    <row r="169" spans="1:14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</row>
    <row r="170" spans="1:14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</row>
    <row r="171" spans="1:14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</row>
    <row r="172" spans="1:14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</row>
    <row r="173" spans="1:14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</row>
    <row r="174" spans="1:1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</row>
    <row r="175" spans="1:14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</row>
    <row r="176" spans="1:14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</row>
    <row r="177" spans="1:14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</row>
    <row r="178" spans="1:14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</row>
    <row r="179" spans="1:14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</row>
    <row r="180" spans="1:14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</row>
    <row r="181" spans="1:14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</row>
    <row r="182" spans="1:14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</row>
    <row r="183" spans="1:14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</row>
    <row r="184" spans="1:1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</row>
    <row r="185" spans="1:14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</row>
    <row r="186" spans="1:14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</row>
    <row r="187" spans="1:14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</row>
    <row r="188" spans="1:14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</row>
    <row r="189" spans="1:14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</row>
    <row r="190" spans="1:14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</row>
    <row r="191" spans="1:14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</row>
    <row r="192" spans="1:14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</row>
    <row r="193" spans="1:14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</row>
    <row r="194" spans="1:1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</row>
    <row r="195" spans="1:14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</row>
    <row r="196" spans="1:14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</row>
    <row r="197" spans="1:14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</row>
    <row r="198" spans="1:14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</row>
    <row r="199" spans="1:14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</row>
    <row r="200" spans="1:14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</row>
    <row r="201" spans="1:14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</row>
    <row r="202" spans="1:14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</row>
    <row r="203" spans="1:14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</row>
    <row r="204" spans="1:1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</row>
  </sheetData>
  <mergeCells count="2">
    <mergeCell ref="A1:H1"/>
    <mergeCell ref="A2:H2"/>
  </mergeCells>
  <dataValidations count="3">
    <dataValidation type="list" sqref="E5:E204" xr:uid="{00000000-0002-0000-0300-000000000000}">
      <formula1>"Low,Medium,High,Critical"</formula1>
    </dataValidation>
    <dataValidation type="list" sqref="F5:F204" xr:uid="{00000000-0002-0000-0300-000001000000}">
      <formula1>"Not Started,In Progress,Complete,On Hold"</formula1>
    </dataValidation>
    <dataValidation type="list" sqref="G5:G204" xr:uid="{00000000-0002-0000-0300-000002000000}">
      <formula1>"Yes,No"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04"/>
  <sheetViews>
    <sheetView workbookViewId="0">
      <selection sqref="A1:D1"/>
    </sheetView>
  </sheetViews>
  <sheetFormatPr baseColWidth="10" defaultColWidth="8.83203125" defaultRowHeight="14"/>
  <cols>
    <col min="1" max="1" width="34" customWidth="1"/>
    <col min="2" max="2" width="18" customWidth="1"/>
    <col min="3" max="3" width="14" customWidth="1"/>
    <col min="4" max="4" width="48" customWidth="1"/>
  </cols>
  <sheetData>
    <row r="1" spans="1:14" ht="42.75" customHeight="1">
      <c r="A1" s="11" t="s">
        <v>111</v>
      </c>
      <c r="B1" s="11"/>
      <c r="C1" s="11"/>
      <c r="D1" s="11"/>
    </row>
    <row r="2" spans="1:14" ht="37.25" customHeight="1">
      <c r="A2" s="12" t="s">
        <v>112</v>
      </c>
      <c r="B2" s="12"/>
      <c r="C2" s="12"/>
      <c r="D2" s="12"/>
    </row>
    <row r="4" spans="1:14" ht="16">
      <c r="A4" s="1" t="s">
        <v>113</v>
      </c>
      <c r="B4" s="1" t="s">
        <v>114</v>
      </c>
      <c r="C4" s="1" t="s">
        <v>115</v>
      </c>
      <c r="D4" s="1" t="s">
        <v>97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15">
      <c r="A5" s="7" t="s">
        <v>116</v>
      </c>
      <c r="B5" s="10">
        <v>1</v>
      </c>
      <c r="C5" s="10">
        <v>0.15</v>
      </c>
      <c r="D5" s="7" t="s">
        <v>117</v>
      </c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5">
      <c r="A6" s="7" t="s">
        <v>118</v>
      </c>
      <c r="B6" s="10">
        <v>1</v>
      </c>
      <c r="C6" s="10">
        <v>0.15</v>
      </c>
      <c r="D6" s="7" t="s">
        <v>119</v>
      </c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5">
      <c r="A7" s="7" t="s">
        <v>120</v>
      </c>
      <c r="B7" s="10">
        <v>1</v>
      </c>
      <c r="C7" s="10">
        <v>0.15</v>
      </c>
      <c r="D7" s="7" t="s">
        <v>121</v>
      </c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15">
      <c r="A8" s="7" t="s">
        <v>122</v>
      </c>
      <c r="B8" s="10">
        <v>1</v>
      </c>
      <c r="C8" s="10">
        <v>0.15</v>
      </c>
      <c r="D8" s="7" t="s">
        <v>123</v>
      </c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15">
      <c r="A9" s="7" t="s">
        <v>124</v>
      </c>
      <c r="B9" s="10">
        <v>0.95</v>
      </c>
      <c r="C9" s="10">
        <v>0.1</v>
      </c>
      <c r="D9" s="7" t="s">
        <v>125</v>
      </c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30">
      <c r="A10" s="7" t="s">
        <v>126</v>
      </c>
      <c r="B10" s="10">
        <v>1</v>
      </c>
      <c r="C10" s="10">
        <v>0.1</v>
      </c>
      <c r="D10" s="7" t="s">
        <v>127</v>
      </c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ht="15">
      <c r="A11" s="7" t="s">
        <v>128</v>
      </c>
      <c r="B11" s="10">
        <v>0.9</v>
      </c>
      <c r="C11" s="10">
        <v>0.15</v>
      </c>
      <c r="D11" s="7" t="s">
        <v>129</v>
      </c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15">
      <c r="A12" s="7" t="s">
        <v>130</v>
      </c>
      <c r="B12" s="10">
        <v>1</v>
      </c>
      <c r="C12" s="10">
        <v>0.05</v>
      </c>
      <c r="D12" s="7" t="s">
        <v>131</v>
      </c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4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59" spans="1:14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</row>
    <row r="60" spans="1:14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</row>
    <row r="61" spans="1:14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</row>
    <row r="62" spans="1:14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</row>
    <row r="63" spans="1:14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</row>
    <row r="64" spans="1:1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</row>
    <row r="66" spans="1:14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</row>
    <row r="67" spans="1:14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</row>
    <row r="70" spans="1:14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</row>
    <row r="71" spans="1:14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</row>
    <row r="72" spans="1:14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</row>
    <row r="73" spans="1:14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</row>
    <row r="74" spans="1:1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</row>
    <row r="76" spans="1:14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</row>
    <row r="77" spans="1:14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</row>
    <row r="78" spans="1:14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</row>
    <row r="79" spans="1:14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</row>
    <row r="81" spans="1:14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</row>
    <row r="82" spans="1:14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</row>
    <row r="83" spans="1:14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</row>
    <row r="84" spans="1:1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</row>
    <row r="85" spans="1:14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</row>
    <row r="86" spans="1:14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</row>
    <row r="89" spans="1:14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</row>
    <row r="90" spans="1:14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</row>
    <row r="91" spans="1:14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</row>
    <row r="93" spans="1:14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</row>
    <row r="94" spans="1:1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</row>
    <row r="96" spans="1:14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</row>
    <row r="97" spans="1:14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</row>
    <row r="99" spans="1:14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</row>
    <row r="101" spans="1:14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</row>
    <row r="102" spans="1:14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</row>
    <row r="103" spans="1:14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</row>
    <row r="104" spans="1:1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</row>
    <row r="105" spans="1:14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</row>
    <row r="106" spans="1:14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</row>
    <row r="107" spans="1:14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</row>
    <row r="108" spans="1:14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</row>
    <row r="109" spans="1:14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</row>
    <row r="110" spans="1:14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</row>
    <row r="111" spans="1:14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</row>
    <row r="112" spans="1:14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</row>
    <row r="113" spans="1:14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</row>
    <row r="114" spans="1: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</row>
    <row r="115" spans="1:14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</row>
    <row r="116" spans="1:14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</row>
    <row r="117" spans="1:14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</row>
    <row r="118" spans="1:14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</row>
    <row r="119" spans="1:14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</row>
    <row r="120" spans="1:14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</row>
    <row r="121" spans="1:14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</row>
    <row r="122" spans="1:14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</row>
    <row r="123" spans="1:14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</row>
    <row r="124" spans="1:1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</row>
    <row r="125" spans="1:14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</row>
    <row r="126" spans="1:14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</row>
    <row r="127" spans="1:14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</row>
    <row r="128" spans="1:14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</row>
    <row r="129" spans="1:14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</row>
    <row r="130" spans="1:14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</row>
    <row r="131" spans="1:14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</row>
    <row r="132" spans="1:14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</row>
    <row r="133" spans="1:14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</row>
    <row r="134" spans="1:1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</row>
    <row r="135" spans="1:14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</row>
    <row r="136" spans="1:14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</row>
    <row r="137" spans="1:14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</row>
    <row r="138" spans="1:14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</row>
    <row r="139" spans="1:14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</row>
    <row r="140" spans="1:14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</row>
    <row r="141" spans="1:14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</row>
    <row r="142" spans="1:14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</row>
    <row r="143" spans="1:14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</row>
    <row r="144" spans="1:1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</row>
    <row r="145" spans="1:14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</row>
    <row r="146" spans="1:14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</row>
    <row r="147" spans="1:14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</row>
    <row r="148" spans="1:14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</row>
    <row r="149" spans="1:14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</row>
    <row r="150" spans="1:14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</row>
    <row r="151" spans="1:14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</row>
    <row r="152" spans="1:14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</row>
    <row r="153" spans="1:14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</row>
    <row r="154" spans="1:1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</row>
    <row r="155" spans="1:14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</row>
    <row r="156" spans="1:14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</row>
    <row r="157" spans="1:14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</row>
    <row r="158" spans="1:14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</row>
    <row r="159" spans="1:14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</row>
    <row r="160" spans="1:14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</row>
    <row r="161" spans="1:14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</row>
    <row r="162" spans="1:14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</row>
    <row r="163" spans="1:14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</row>
    <row r="164" spans="1:1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</row>
    <row r="165" spans="1:14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</row>
    <row r="166" spans="1:14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</row>
    <row r="167" spans="1:14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</row>
    <row r="168" spans="1:14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</row>
    <row r="169" spans="1:14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</row>
    <row r="170" spans="1:14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</row>
    <row r="171" spans="1:14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</row>
    <row r="172" spans="1:14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</row>
    <row r="173" spans="1:14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</row>
    <row r="174" spans="1:1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</row>
    <row r="175" spans="1:14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</row>
    <row r="176" spans="1:14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</row>
    <row r="177" spans="1:14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</row>
    <row r="178" spans="1:14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</row>
    <row r="179" spans="1:14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</row>
    <row r="180" spans="1:14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</row>
    <row r="181" spans="1:14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</row>
    <row r="182" spans="1:14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</row>
    <row r="183" spans="1:14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</row>
    <row r="184" spans="1:1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</row>
    <row r="185" spans="1:14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</row>
    <row r="186" spans="1:14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</row>
    <row r="187" spans="1:14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</row>
    <row r="188" spans="1:14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</row>
    <row r="189" spans="1:14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</row>
    <row r="190" spans="1:14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</row>
    <row r="191" spans="1:14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</row>
    <row r="192" spans="1:14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</row>
    <row r="193" spans="1:14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</row>
    <row r="194" spans="1:1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</row>
    <row r="195" spans="1:14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</row>
    <row r="196" spans="1:14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</row>
    <row r="197" spans="1:14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</row>
    <row r="198" spans="1:14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</row>
    <row r="199" spans="1:14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</row>
    <row r="200" spans="1:14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</row>
    <row r="201" spans="1:14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</row>
    <row r="202" spans="1:14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</row>
    <row r="203" spans="1:14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</row>
    <row r="204" spans="1:1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</row>
  </sheetData>
  <mergeCells count="2">
    <mergeCell ref="A1:D1"/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4"/>
  <sheetViews>
    <sheetView tabSelected="1" workbookViewId="0">
      <selection sqref="A1:L1"/>
    </sheetView>
  </sheetViews>
  <sheetFormatPr baseColWidth="10" defaultColWidth="8.83203125" defaultRowHeight="14"/>
  <cols>
    <col min="1" max="1" width="24" customWidth="1"/>
    <col min="2" max="2" width="18" customWidth="1"/>
    <col min="3" max="3" width="15" customWidth="1"/>
    <col min="4" max="4" width="18" customWidth="1"/>
    <col min="5" max="5" width="20" customWidth="1"/>
    <col min="6" max="6" width="18" customWidth="1"/>
    <col min="7" max="7" width="22" customWidth="1"/>
    <col min="8" max="8" width="18" customWidth="1"/>
    <col min="9" max="9" width="36" customWidth="1"/>
    <col min="10" max="12" width="16" customWidth="1"/>
  </cols>
  <sheetData>
    <row r="1" spans="1:12" ht="42.75" customHeight="1">
      <c r="A1" s="11" t="s">
        <v>132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37.25" customHeight="1">
      <c r="A2" s="12" t="s">
        <v>133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4" spans="1:12" ht="15">
      <c r="A4" s="5" t="s">
        <v>134</v>
      </c>
      <c r="B4" s="5" t="s">
        <v>135</v>
      </c>
      <c r="D4" s="5" t="s">
        <v>136</v>
      </c>
      <c r="E4" s="5" t="str">
        <f>IF(H4&gt;=0.95,"GREEN — CONTROLLED",IF(H4&gt;=0.8,"AMBER — IMPROVEMENT REQUIRED","RED — EXECUTIVE ATTENTION"))</f>
        <v>AMBER — IMPROVEMENT REQUIRED</v>
      </c>
      <c r="G4" s="5" t="s">
        <v>137</v>
      </c>
      <c r="H4" s="6">
        <f>SUMPRODUCT(E27:E34,D27:D34)</f>
        <v>0.81618165784832453</v>
      </c>
    </row>
    <row r="5" spans="1:12" ht="15">
      <c r="A5" s="15" t="s">
        <v>138</v>
      </c>
      <c r="B5" s="15"/>
      <c r="C5" s="15"/>
      <c r="D5" s="15" t="s">
        <v>139</v>
      </c>
      <c r="E5" s="15"/>
      <c r="F5" s="15"/>
      <c r="G5" s="15" t="s">
        <v>140</v>
      </c>
      <c r="H5" s="15"/>
      <c r="I5" s="15"/>
      <c r="J5" s="15" t="s">
        <v>141</v>
      </c>
      <c r="K5" s="15"/>
      <c r="L5" s="15"/>
    </row>
    <row r="6" spans="1:12">
      <c r="A6" s="13">
        <f>COUNTIFS('AI Register'!B5:B204,"&lt;&gt;",'AI Register'!F5:F204,"&lt;&gt;Retired")</f>
        <v>7</v>
      </c>
      <c r="B6" s="13"/>
      <c r="C6" s="13"/>
      <c r="D6" s="13">
        <f>COUNTIFS('AI Register'!B5:B204,"&lt;&gt;",'AI Register'!E5:E204,"High")+COUNTIFS('AI Register'!B5:B204,"&lt;&gt;",'AI Register'!E5:E204,"Critical")</f>
        <v>2</v>
      </c>
      <c r="E6" s="13"/>
      <c r="F6" s="13"/>
      <c r="G6" s="14">
        <f>IFERROR(SUM('People &amp; Training'!C5:C204)/SUM('People &amp; Training'!B5:B204),0)</f>
        <v>0.86851851851851847</v>
      </c>
      <c r="H6" s="13"/>
      <c r="I6" s="13"/>
      <c r="J6" s="13">
        <f>COUNTIF(Incidents!E5:E204,"Open")+COUNTIF(Incidents!E5:E204,"Under Investigation")</f>
        <v>1</v>
      </c>
      <c r="K6" s="13"/>
      <c r="L6" s="13"/>
    </row>
    <row r="7" spans="1:1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1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1" spans="1:12" ht="15">
      <c r="A11" s="16" t="s">
        <v>142</v>
      </c>
      <c r="B11" s="16"/>
      <c r="C11" s="16"/>
      <c r="D11" s="16"/>
      <c r="E11" s="16"/>
      <c r="F11" s="16"/>
      <c r="G11" s="16" t="s">
        <v>143</v>
      </c>
      <c r="H11" s="16"/>
      <c r="I11" s="16"/>
      <c r="J11" s="16"/>
      <c r="K11" s="16"/>
      <c r="L11" s="16"/>
    </row>
    <row r="12" spans="1:12" ht="16">
      <c r="A12" s="1" t="s">
        <v>144</v>
      </c>
      <c r="B12" s="1" t="s">
        <v>145</v>
      </c>
      <c r="D12" s="1" t="s">
        <v>144</v>
      </c>
      <c r="E12" s="1" t="s">
        <v>146</v>
      </c>
      <c r="F12" s="1" t="s">
        <v>147</v>
      </c>
      <c r="G12" s="1" t="s">
        <v>148</v>
      </c>
      <c r="H12" s="1" t="s">
        <v>149</v>
      </c>
      <c r="I12" s="1" t="s">
        <v>150</v>
      </c>
    </row>
    <row r="13" spans="1:12">
      <c r="A13" t="s">
        <v>43</v>
      </c>
      <c r="B13">
        <f>COUNTIF('AI Register'!E5:E204,"Low")</f>
        <v>2</v>
      </c>
      <c r="D13" t="s">
        <v>43</v>
      </c>
      <c r="E13" t="s">
        <v>151</v>
      </c>
      <c r="F13" t="s">
        <v>152</v>
      </c>
      <c r="G13" t="s">
        <v>153</v>
      </c>
      <c r="H13" s="2">
        <f>SUM('AI Register'!M5:M204)</f>
        <v>1180000</v>
      </c>
      <c r="I13" t="s">
        <v>154</v>
      </c>
    </row>
    <row r="14" spans="1:12">
      <c r="A14" t="s">
        <v>20</v>
      </c>
      <c r="B14">
        <f>COUNTIF('AI Register'!E5:E204,"Medium")</f>
        <v>3</v>
      </c>
      <c r="D14" t="s">
        <v>20</v>
      </c>
      <c r="E14" t="s">
        <v>155</v>
      </c>
      <c r="F14" t="s">
        <v>156</v>
      </c>
      <c r="G14" t="s">
        <v>15</v>
      </c>
      <c r="H14" s="3">
        <f>SUM('AI Register'!N5:N204)</f>
        <v>18400</v>
      </c>
      <c r="I14" t="s">
        <v>157</v>
      </c>
    </row>
    <row r="15" spans="1:12">
      <c r="A15" t="s">
        <v>29</v>
      </c>
      <c r="B15">
        <f>COUNTIF('AI Register'!E5:E204,"High")</f>
        <v>2</v>
      </c>
      <c r="D15" t="s">
        <v>29</v>
      </c>
      <c r="E15" t="s">
        <v>158</v>
      </c>
      <c r="F15" t="s">
        <v>159</v>
      </c>
      <c r="G15" t="s">
        <v>69</v>
      </c>
      <c r="H15">
        <f>SUM('People &amp; Training'!D5:D204)</f>
        <v>388</v>
      </c>
      <c r="I15" t="s">
        <v>160</v>
      </c>
    </row>
    <row r="16" spans="1:12">
      <c r="A16" t="s">
        <v>161</v>
      </c>
      <c r="B16">
        <f>COUNTIF('AI Register'!E5:E204,"Critical")</f>
        <v>0</v>
      </c>
      <c r="D16" t="s">
        <v>161</v>
      </c>
      <c r="E16" t="s">
        <v>162</v>
      </c>
      <c r="F16" t="s">
        <v>163</v>
      </c>
      <c r="G16" t="s">
        <v>70</v>
      </c>
      <c r="H16">
        <f>SUM('People &amp; Training'!E5:E204)</f>
        <v>12</v>
      </c>
      <c r="I16" t="s">
        <v>160</v>
      </c>
    </row>
    <row r="18" spans="1:12" ht="15">
      <c r="A18" s="16" t="s">
        <v>164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1:12" ht="16">
      <c r="A19" s="1" t="s">
        <v>165</v>
      </c>
      <c r="B19" s="1" t="s">
        <v>93</v>
      </c>
      <c r="C19" s="1" t="s">
        <v>166</v>
      </c>
      <c r="D19" s="1" t="s">
        <v>95</v>
      </c>
      <c r="E19" s="1" t="s">
        <v>7</v>
      </c>
      <c r="F19" s="1" t="s">
        <v>167</v>
      </c>
    </row>
    <row r="20" spans="1:12" ht="30">
      <c r="A20" s="7" t="s">
        <v>168</v>
      </c>
      <c r="B20" s="7" t="s">
        <v>28</v>
      </c>
      <c r="C20" s="7" t="s">
        <v>169</v>
      </c>
      <c r="D20" s="7" t="s">
        <v>29</v>
      </c>
      <c r="E20" s="7" t="s">
        <v>100</v>
      </c>
      <c r="F20" s="7" t="s">
        <v>50</v>
      </c>
    </row>
    <row r="21" spans="1:12" ht="30">
      <c r="A21" s="7" t="s">
        <v>170</v>
      </c>
      <c r="B21" s="7" t="s">
        <v>42</v>
      </c>
      <c r="C21" s="7" t="s">
        <v>171</v>
      </c>
      <c r="D21" s="7" t="s">
        <v>29</v>
      </c>
      <c r="E21" s="7" t="s">
        <v>100</v>
      </c>
      <c r="F21" s="7" t="s">
        <v>50</v>
      </c>
    </row>
    <row r="22" spans="1:12" ht="30">
      <c r="A22" s="7" t="s">
        <v>172</v>
      </c>
      <c r="B22" s="7" t="s">
        <v>28</v>
      </c>
      <c r="C22" s="7" t="s">
        <v>173</v>
      </c>
      <c r="D22" s="7" t="s">
        <v>20</v>
      </c>
      <c r="E22" s="7" t="s">
        <v>109</v>
      </c>
      <c r="F22" s="7" t="s">
        <v>50</v>
      </c>
    </row>
    <row r="23" spans="1:12">
      <c r="A23" s="7"/>
      <c r="B23" s="7"/>
      <c r="C23" s="7"/>
      <c r="D23" s="7"/>
      <c r="E23" s="7"/>
      <c r="F23" s="7"/>
    </row>
    <row r="25" spans="1:12" ht="15">
      <c r="A25" s="16" t="s">
        <v>174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26" spans="1:12" ht="16">
      <c r="A26" s="1" t="s">
        <v>113</v>
      </c>
      <c r="B26" s="1" t="s">
        <v>149</v>
      </c>
      <c r="C26" s="1" t="s">
        <v>114</v>
      </c>
      <c r="D26" s="1" t="s">
        <v>115</v>
      </c>
      <c r="E26" s="1" t="s">
        <v>175</v>
      </c>
    </row>
    <row r="27" spans="1:12">
      <c r="A27" t="s">
        <v>116</v>
      </c>
      <c r="B27" s="4">
        <f>IFERROR(COUNTIFS('AI Register'!B5:B204,"&lt;&gt;",'AI Register'!G5:G204,"Yes")/COUNTIFS('AI Register'!B5:B204,"&lt;&gt;",'AI Register'!F5:F204,"&lt;&gt;Retired"),0)</f>
        <v>0.8571428571428571</v>
      </c>
      <c r="C27" s="4">
        <f>'KPI Targets'!B5</f>
        <v>1</v>
      </c>
      <c r="D27" s="4">
        <f>'KPI Targets'!C5</f>
        <v>0.15</v>
      </c>
      <c r="E27" s="4">
        <f t="shared" ref="E27:E34" si="0">IFERROR(MIN(1,B27/C27),0)</f>
        <v>0.8571428571428571</v>
      </c>
    </row>
    <row r="28" spans="1:12">
      <c r="A28" t="s">
        <v>118</v>
      </c>
      <c r="B28" s="4">
        <f>IFERROR(COUNTIFS('AI Register'!B5:B204,"&lt;&gt;",'AI Register'!H5:H204,"Yes")/COUNTIFS('AI Register'!B5:B204,"&lt;&gt;",'AI Register'!F5:F204,"&lt;&gt;Retired"),0)</f>
        <v>0.7142857142857143</v>
      </c>
      <c r="C28" s="4">
        <f>'KPI Targets'!B6</f>
        <v>1</v>
      </c>
      <c r="D28" s="4">
        <f>'KPI Targets'!C6</f>
        <v>0.15</v>
      </c>
      <c r="E28" s="4">
        <f t="shared" si="0"/>
        <v>0.7142857142857143</v>
      </c>
    </row>
    <row r="29" spans="1:12">
      <c r="A29" t="s">
        <v>120</v>
      </c>
      <c r="B29" s="4">
        <f>IFERROR(COUNTIFS('AI Register'!B5:B204,"&lt;&gt;",'AI Register'!D5:D204,"&lt;&gt;")/COUNTIFS('AI Register'!B5:B204,"&lt;&gt;",'AI Register'!F5:F204,"&lt;&gt;Retired"),0)</f>
        <v>1</v>
      </c>
      <c r="C29" s="4">
        <f>'KPI Targets'!B7</f>
        <v>1</v>
      </c>
      <c r="D29" s="4">
        <f>'KPI Targets'!C7</f>
        <v>0.15</v>
      </c>
      <c r="E29" s="4">
        <f t="shared" si="0"/>
        <v>1</v>
      </c>
    </row>
    <row r="30" spans="1:12">
      <c r="A30" t="s">
        <v>122</v>
      </c>
      <c r="B30" s="4">
        <f>IFERROR((COUNTIFS('AI Register'!B5:B204,"&lt;&gt;",'AI Register'!E5:E204,"High",'AI Register'!I5:I204,"Yes")+COUNTIFS('AI Register'!B5:B204,"&lt;&gt;",'AI Register'!E5:E204,"Critical",'AI Register'!I5:I204,"Yes"))/MAX(1,COUNTIFS('AI Register'!B5:B204,"&lt;&gt;",'AI Register'!E5:E204,"High")+COUNTIFS('AI Register'!B5:B204,"&lt;&gt;",'AI Register'!E5:E204,"Critical")),0)</f>
        <v>1</v>
      </c>
      <c r="C30" s="4">
        <f>'KPI Targets'!B8</f>
        <v>1</v>
      </c>
      <c r="D30" s="4">
        <f>'KPI Targets'!C8</f>
        <v>0.15</v>
      </c>
      <c r="E30" s="4">
        <f t="shared" si="0"/>
        <v>1</v>
      </c>
    </row>
    <row r="31" spans="1:12">
      <c r="A31" t="s">
        <v>124</v>
      </c>
      <c r="B31" s="4">
        <f>IFERROR(COUNTIFS('AI Register'!B5:B204,"&lt;&gt;",'AI Register'!L5:L204,"&gt;="&amp;$B$4)/COUNTIFS('AI Register'!B5:B204,"&lt;&gt;",'AI Register'!F5:F204,"&lt;&gt;Retired"),0)</f>
        <v>0</v>
      </c>
      <c r="C31" s="4">
        <f>'KPI Targets'!B9</f>
        <v>0.95</v>
      </c>
      <c r="D31" s="4">
        <f>'KPI Targets'!C9</f>
        <v>0.1</v>
      </c>
      <c r="E31" s="4">
        <f t="shared" si="0"/>
        <v>0</v>
      </c>
    </row>
    <row r="32" spans="1:12">
      <c r="A32" t="s">
        <v>126</v>
      </c>
      <c r="B32" s="4">
        <f>IFERROR(COUNTIFS('AI Register'!B5:B204,"&lt;&gt;",'AI Register'!J5:J204,"Yes")/COUNTIFS('AI Register'!B5:B204,"&lt;&gt;",'AI Register'!F5:F204,"&lt;&gt;Retired"),0)</f>
        <v>0.8571428571428571</v>
      </c>
      <c r="C32" s="4">
        <f>'KPI Targets'!B10</f>
        <v>1</v>
      </c>
      <c r="D32" s="4">
        <f>'KPI Targets'!C10</f>
        <v>0.1</v>
      </c>
      <c r="E32" s="4">
        <f t="shared" si="0"/>
        <v>0.8571428571428571</v>
      </c>
    </row>
    <row r="33" spans="1:5">
      <c r="A33" t="s">
        <v>128</v>
      </c>
      <c r="B33" s="4">
        <f>IFERROR(SUM('People &amp; Training'!C5:C204)/SUM('People &amp; Training'!B5:B204),0)</f>
        <v>0.86851851851851847</v>
      </c>
      <c r="C33" s="4">
        <f>'KPI Targets'!B11</f>
        <v>0.9</v>
      </c>
      <c r="D33" s="4">
        <f>'KPI Targets'!C11</f>
        <v>0.15</v>
      </c>
      <c r="E33" s="4">
        <f t="shared" si="0"/>
        <v>0.96502057613168712</v>
      </c>
    </row>
    <row r="34" spans="1:5">
      <c r="A34" t="s">
        <v>130</v>
      </c>
      <c r="B34" s="4">
        <f>IF(COUNTIFS(Incidents!D5:D204,"Critical",Incidents!E5:E204,"&lt;&gt;Closed")=0,1,0)</f>
        <v>1</v>
      </c>
      <c r="C34" s="4">
        <f>'KPI Targets'!B12</f>
        <v>1</v>
      </c>
      <c r="D34" s="4">
        <f>'KPI Targets'!C12</f>
        <v>0.05</v>
      </c>
      <c r="E34" s="4">
        <f t="shared" si="0"/>
        <v>1</v>
      </c>
    </row>
  </sheetData>
  <mergeCells count="14">
    <mergeCell ref="A11:F11"/>
    <mergeCell ref="G11:L11"/>
    <mergeCell ref="A18:L18"/>
    <mergeCell ref="A25:L25"/>
    <mergeCell ref="A1:L1"/>
    <mergeCell ref="A2:L2"/>
    <mergeCell ref="A6:C9"/>
    <mergeCell ref="D6:F9"/>
    <mergeCell ref="G6:I9"/>
    <mergeCell ref="J6:L9"/>
    <mergeCell ref="A5:C5"/>
    <mergeCell ref="D5:F5"/>
    <mergeCell ref="G5:I5"/>
    <mergeCell ref="J5:L5"/>
  </mergeCells>
  <conditionalFormatting sqref="B27:B34">
    <cfRule type="colorScale" priority="1">
      <colorScale>
        <cfvo type="min"/>
        <cfvo type="percentile" val="50"/>
        <cfvo type="max"/>
        <color rgb="FFF4CCCC"/>
        <color rgb="FFFFF2CC"/>
        <color rgb="FFD9EAD3"/>
      </colorScale>
    </cfRule>
  </conditionalFormatting>
  <conditionalFormatting sqref="H4">
    <cfRule type="cellIs" dxfId="2" priority="2" operator="lessThan">
      <formula>0.8</formula>
    </cfRule>
    <cfRule type="cellIs" dxfId="1" priority="3" operator="between">
      <formula>0.8</formula>
    </cfRule>
    <cfRule type="cellIs" dxfId="0" priority="4" operator="greaterThanOrEqual">
      <formula>0.95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AI Register</vt:lpstr>
      <vt:lpstr>People &amp; Training</vt:lpstr>
      <vt:lpstr>Incidents</vt:lpstr>
      <vt:lpstr>Actions</vt:lpstr>
      <vt:lpstr>KPI Targets</vt:lpstr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 Welch</cp:lastModifiedBy>
  <dcterms:created xsi:type="dcterms:W3CDTF">2026-08-09T14:18:34Z</dcterms:created>
  <dcterms:modified xsi:type="dcterms:W3CDTF">2026-08-09T14:18:34Z</dcterms:modified>
</cp:coreProperties>
</file>